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105" windowWidth="1980" windowHeight="17520"/>
  </bookViews>
  <sheets>
    <sheet name="Raw Data" sheetId="1" r:id="rId1"/>
    <sheet name="Analysis" sheetId="2" r:id="rId2"/>
  </sheets>
  <calcPr calcId="125725"/>
</workbook>
</file>

<file path=xl/calcChain.xml><?xml version="1.0" encoding="utf-8"?>
<calcChain xmlns="http://schemas.openxmlformats.org/spreadsheetml/2006/main">
  <c r="B13" i="1"/>
  <c r="B17" s="1"/>
  <c r="D17" s="1"/>
  <c r="E17" s="1"/>
  <c r="C13"/>
  <c r="D13"/>
  <c r="E13"/>
  <c r="F13"/>
  <c r="G13"/>
  <c r="H13"/>
  <c r="I13"/>
  <c r="J13"/>
  <c r="K13"/>
  <c r="L13"/>
  <c r="N3" i="2"/>
  <c r="P3" s="1"/>
  <c r="N4"/>
  <c r="P4" s="1"/>
  <c r="N5"/>
  <c r="P5" s="1"/>
  <c r="N6"/>
  <c r="P6" s="1"/>
  <c r="N7"/>
  <c r="P7" s="1"/>
  <c r="N8"/>
  <c r="P8" s="1"/>
  <c r="N17"/>
  <c r="N18"/>
  <c r="N20"/>
  <c r="N21"/>
  <c r="C15" i="1" l="1"/>
  <c r="C17"/>
  <c r="J17" s="1"/>
  <c r="B19"/>
  <c r="D19" s="1"/>
  <c r="E19" s="1"/>
  <c r="C19"/>
  <c r="B20"/>
  <c r="C20"/>
  <c r="C18"/>
  <c r="B18"/>
  <c r="B15"/>
  <c r="D15" s="1"/>
  <c r="E15" s="1"/>
  <c r="B16"/>
  <c r="J16" s="1"/>
  <c r="C16"/>
  <c r="S3" i="2"/>
  <c r="S4" s="1"/>
  <c r="S6"/>
  <c r="J20" i="1" l="1"/>
  <c r="F19"/>
  <c r="G19" s="1"/>
  <c r="F17"/>
  <c r="G17" s="1"/>
  <c r="I17"/>
  <c r="F20"/>
  <c r="G20" s="1"/>
  <c r="F18"/>
  <c r="G18" s="1"/>
  <c r="J19"/>
  <c r="I15"/>
  <c r="J18"/>
  <c r="D16"/>
  <c r="E16" s="1"/>
  <c r="F16" s="1"/>
  <c r="G16" s="1"/>
  <c r="D18"/>
  <c r="E18" s="1"/>
  <c r="J15"/>
  <c r="D20"/>
  <c r="E20" s="1"/>
  <c r="I19"/>
  <c r="I20"/>
  <c r="I18"/>
  <c r="I16"/>
  <c r="F15"/>
  <c r="G15" s="1"/>
  <c r="H21" l="1"/>
  <c r="G21"/>
</calcChain>
</file>

<file path=xl/sharedStrings.xml><?xml version="1.0" encoding="utf-8"?>
<sst xmlns="http://schemas.openxmlformats.org/spreadsheetml/2006/main" count="58" uniqueCount="41">
  <si>
    <t>weight</t>
    <phoneticPr fontId="1" type="noConversion"/>
  </si>
  <si>
    <t>value</t>
    <phoneticPr fontId="1" type="noConversion"/>
  </si>
  <si>
    <t>uncertaint</t>
    <phoneticPr fontId="1" type="noConversion"/>
  </si>
  <si>
    <t>60 cm mark (V)</t>
  </si>
  <si>
    <t>Speed of Light (m/s)</t>
  </si>
  <si>
    <t>20 cm mark (V)</t>
  </si>
  <si>
    <t>Average speed</t>
  </si>
  <si>
    <t>50 cm mark (V)</t>
  </si>
  <si>
    <t>Trial 2</t>
  </si>
  <si>
    <t>Trial 3</t>
  </si>
  <si>
    <t>Trial 4</t>
  </si>
  <si>
    <t>Trial 5</t>
  </si>
  <si>
    <t>Trial 6</t>
  </si>
  <si>
    <t>10 cm mark (V)</t>
  </si>
  <si>
    <t>100 cm mark (V)</t>
  </si>
  <si>
    <t>0 cm mark (V)</t>
  </si>
  <si>
    <t>30 cm mark (V)</t>
  </si>
  <si>
    <t>Trial 1</t>
  </si>
  <si>
    <t>40 cm mark (V)</t>
  </si>
  <si>
    <t>70 cm mark (V)</t>
  </si>
  <si>
    <t>80 cm mark (V)</t>
  </si>
  <si>
    <t>90 cm mark (V)</t>
  </si>
  <si>
    <t>Standard deviation</t>
  </si>
  <si>
    <t>cm</t>
  </si>
  <si>
    <t>Uncertainty (V)</t>
  </si>
  <si>
    <t>Linest slope (V/cm)</t>
  </si>
  <si>
    <t>Accepted value</t>
  </si>
  <si>
    <t>Standard Error of Mean</t>
  </si>
  <si>
    <t>slope (v versus x)</t>
    <phoneticPr fontId="1" type="noConversion"/>
  </si>
  <si>
    <t>slope uncert.</t>
    <phoneticPr fontId="1" type="noConversion"/>
  </si>
  <si>
    <t>slope (cm/ns)</t>
    <phoneticPr fontId="1" type="noConversion"/>
  </si>
  <si>
    <t>slope (distance/volt)</t>
    <phoneticPr fontId="1" type="noConversion"/>
  </si>
  <si>
    <t>slope range high</t>
    <phoneticPr fontId="1" type="noConversion"/>
  </si>
  <si>
    <t>slope range low</t>
    <phoneticPr fontId="1" type="noConversion"/>
  </si>
  <si>
    <t>rough uncertainty</t>
    <phoneticPr fontId="1" type="noConversion"/>
  </si>
  <si>
    <t>Trial</t>
  </si>
  <si>
    <t>weighted mean:</t>
  </si>
  <si>
    <t>ucertainty in weight mean</t>
  </si>
  <si>
    <t>Distance (100-Mark) (cm)</t>
  </si>
  <si>
    <t>Accepted Value:</t>
  </si>
  <si>
    <t>Speed Of Light Raw Data, and Analysis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</si>
</sst>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sz val="8"/>
      <name val="Verdana"/>
    </font>
    <font>
      <b/>
      <sz val="10"/>
      <name val="Arial"/>
      <family val="2"/>
    </font>
    <font>
      <sz val="2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right" wrapText="1"/>
    </xf>
    <xf numFmtId="0" fontId="0" fillId="0" borderId="0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>
      <alignment wrapText="1"/>
    </xf>
    <xf numFmtId="0" fontId="0" fillId="0" borderId="3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Trial 3</a:t>
            </a:r>
          </a:p>
        </c:rich>
      </c:tx>
      <c:layout>
        <c:manualLayout>
          <c:xMode val="edge"/>
          <c:yMode val="edge"/>
          <c:x val="0.39469859418257647"/>
          <c:y val="0.16344082331367407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305898344357293E-2"/>
          <c:y val="0.27634692022252844"/>
          <c:w val="0.67709862107334429"/>
          <c:h val="0.6159257628688557"/>
        </c:manualLayout>
      </c:layout>
      <c:scatterChart>
        <c:scatterStyle val="lineMarker"/>
        <c:ser>
          <c:idx val="0"/>
          <c:order val="0"/>
          <c:tx>
            <c:strRef>
              <c:f>'Raw Data'!$A$13</c:f>
              <c:strCache>
                <c:ptCount val="1"/>
                <c:pt idx="0">
                  <c:v>Distance (100-Mark) (cm)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'Raw Data'!$B$6:$L$6</c:f>
              <c:numCache>
                <c:formatCode>General</c:formatCode>
                <c:ptCount val="11"/>
                <c:pt idx="0">
                  <c:v>1.94</c:v>
                </c:pt>
                <c:pt idx="1">
                  <c:v>1.92</c:v>
                </c:pt>
                <c:pt idx="2">
                  <c:v>1.89</c:v>
                </c:pt>
                <c:pt idx="3">
                  <c:v>1.85</c:v>
                </c:pt>
                <c:pt idx="4">
                  <c:v>1.81</c:v>
                </c:pt>
                <c:pt idx="5">
                  <c:v>1.77</c:v>
                </c:pt>
                <c:pt idx="6">
                  <c:v>1.75</c:v>
                </c:pt>
                <c:pt idx="7">
                  <c:v>1.71</c:v>
                </c:pt>
                <c:pt idx="8">
                  <c:v>1.68</c:v>
                </c:pt>
                <c:pt idx="9">
                  <c:v>1.65</c:v>
                </c:pt>
                <c:pt idx="10">
                  <c:v>1.61</c:v>
                </c:pt>
              </c:numCache>
            </c:numRef>
          </c:xVal>
          <c:yVal>
            <c:numRef>
              <c:f>'Raw Data'!$B$13:$L$13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</c:numCache>
            </c:numRef>
          </c:yVal>
        </c:ser>
        <c:axId val="45664896"/>
        <c:axId val="45667072"/>
      </c:scatterChart>
      <c:valAx>
        <c:axId val="45664896"/>
        <c:scaling>
          <c:orientation val="minMax"/>
          <c:min val="1.6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667072"/>
        <c:crosses val="autoZero"/>
        <c:crossBetween val="midCat"/>
      </c:valAx>
      <c:valAx>
        <c:axId val="45667072"/>
        <c:scaling>
          <c:orientation val="minMax"/>
          <c:max val="105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6648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9089670864869632"/>
          <c:y val="0.55035191739232359"/>
          <c:w val="0.20341408154094168"/>
          <c:h val="0.10538653737299813"/>
        </c:manualLayout>
      </c:layout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 b="0"/>
              <a:t>Data</a:t>
            </a:r>
            <a:r>
              <a:rPr lang="en-US" sz="1600" b="0" baseline="0"/>
              <a:t> Results Compared to accepted value</a:t>
            </a:r>
            <a:endParaRPr lang="en-US" sz="1600" b="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Trial Data</c:v>
          </c:tx>
          <c:spPr>
            <a:ln w="28575">
              <a:noFill/>
            </a:ln>
          </c:spPr>
          <c:marker>
            <c:symbol val="circle"/>
            <c:size val="7"/>
            <c:spPr>
              <a:gradFill>
                <a:gsLst>
                  <a:gs pos="0">
                    <a:srgbClr val="3399FF"/>
                  </a:gs>
                  <a:gs pos="16000">
                    <a:srgbClr val="00CCCC"/>
                  </a:gs>
                  <a:gs pos="47000">
                    <a:srgbClr val="9999FF"/>
                  </a:gs>
                  <a:gs pos="60001">
                    <a:srgbClr val="2E6792"/>
                  </a:gs>
                  <a:gs pos="71001">
                    <a:srgbClr val="3333CC"/>
                  </a:gs>
                  <a:gs pos="81000">
                    <a:srgbClr val="1170FF"/>
                  </a:gs>
                  <a:gs pos="100000">
                    <a:srgbClr val="006699"/>
                  </a:gs>
                </a:gsLst>
                <a:lin ang="5400000" scaled="0"/>
              </a:gradFill>
            </c:spPr>
          </c:marker>
          <c:errBars>
            <c:errDir val="y"/>
            <c:errBarType val="both"/>
            <c:errValType val="cust"/>
            <c:plus>
              <c:numRef>
                <c:f>'Raw Data'!$F$15:$F$20</c:f>
                <c:numCache>
                  <c:formatCode>General</c:formatCode>
                  <c:ptCount val="6"/>
                  <c:pt idx="0">
                    <c:v>0.71600376909343022</c:v>
                  </c:pt>
                  <c:pt idx="1">
                    <c:v>0.29780287025685742</c:v>
                  </c:pt>
                  <c:pt idx="2">
                    <c:v>0.52210731820257283</c:v>
                  </c:pt>
                  <c:pt idx="3">
                    <c:v>0.39095281392880621</c:v>
                  </c:pt>
                  <c:pt idx="4">
                    <c:v>0.25960985056668184</c:v>
                  </c:pt>
                  <c:pt idx="5">
                    <c:v>0.30164033514425448</c:v>
                  </c:pt>
                </c:numCache>
              </c:numRef>
            </c:plus>
            <c:minus>
              <c:numRef>
                <c:f>'Raw Data'!$F$15:$F$20</c:f>
                <c:numCache>
                  <c:formatCode>General</c:formatCode>
                  <c:ptCount val="6"/>
                  <c:pt idx="0">
                    <c:v>0.71600376909343022</c:v>
                  </c:pt>
                  <c:pt idx="1">
                    <c:v>0.29780287025685742</c:v>
                  </c:pt>
                  <c:pt idx="2">
                    <c:v>0.52210731820257283</c:v>
                  </c:pt>
                  <c:pt idx="3">
                    <c:v>0.39095281392880621</c:v>
                  </c:pt>
                  <c:pt idx="4">
                    <c:v>0.25960985056668184</c:v>
                  </c:pt>
                  <c:pt idx="5">
                    <c:v>0.30164033514425448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1"/>
            <c:val val="0"/>
          </c:errBars>
          <c:xVal>
            <c:numRef>
              <c:f>'Raw Data'!$A$15:$A$20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'Raw Data'!$E$15:$E$20</c:f>
              <c:numCache>
                <c:formatCode>General</c:formatCode>
                <c:ptCount val="6"/>
                <c:pt idx="0">
                  <c:v>29.049295774647884</c:v>
                </c:pt>
                <c:pt idx="1">
                  <c:v>28.871391076115493</c:v>
                </c:pt>
                <c:pt idx="2">
                  <c:v>29.72972972972974</c:v>
                </c:pt>
                <c:pt idx="3">
                  <c:v>30.054644808743177</c:v>
                </c:pt>
                <c:pt idx="4">
                  <c:v>29.569892473118284</c:v>
                </c:pt>
                <c:pt idx="5">
                  <c:v>29.490616621983925</c:v>
                </c:pt>
              </c:numCache>
            </c:numRef>
          </c:yVal>
        </c:ser>
        <c:ser>
          <c:idx val="1"/>
          <c:order val="1"/>
          <c:tx>
            <c:v>Calculated Value</c:v>
          </c:tx>
          <c:spPr>
            <a:ln w="0">
              <a:solidFill>
                <a:schemeClr val="tx1"/>
              </a:solidFill>
            </a:ln>
          </c:spPr>
          <c:marker>
            <c:symbol val="diamond"/>
            <c:size val="8"/>
            <c:spPr>
              <a:gradFill>
                <a:gsLst>
                  <a:gs pos="0">
                    <a:srgbClr val="FBE4AE"/>
                  </a:gs>
                  <a:gs pos="13000">
                    <a:srgbClr val="BD922A"/>
                  </a:gs>
                  <a:gs pos="21001">
                    <a:srgbClr val="BD922A"/>
                  </a:gs>
                  <a:gs pos="63000">
                    <a:srgbClr val="FBE4AE"/>
                  </a:gs>
                  <a:gs pos="67000">
                    <a:srgbClr val="BD922A"/>
                  </a:gs>
                  <a:gs pos="69000">
                    <a:srgbClr val="835E17"/>
                  </a:gs>
                  <a:gs pos="82001">
                    <a:srgbClr val="A28949"/>
                  </a:gs>
                  <a:gs pos="100000">
                    <a:srgbClr val="FAE3B7"/>
                  </a:gs>
                </a:gsLst>
                <a:lin ang="5400000" scaled="0"/>
              </a:gradFill>
            </c:spPr>
          </c:marker>
          <c:errBars>
            <c:errDir val="y"/>
            <c:errBarType val="both"/>
            <c:errValType val="cust"/>
            <c:plus>
              <c:numRef>
                <c:f>'Raw Data'!$H$21</c:f>
                <c:numCache>
                  <c:formatCode>General</c:formatCode>
                  <c:ptCount val="1"/>
                  <c:pt idx="0">
                    <c:v>0.14247196062957265</c:v>
                  </c:pt>
                </c:numCache>
              </c:numRef>
            </c:plus>
            <c:minus>
              <c:numRef>
                <c:f>'Raw Data'!$H$21</c:f>
                <c:numCache>
                  <c:formatCode>General</c:formatCode>
                  <c:ptCount val="1"/>
                  <c:pt idx="0">
                    <c:v>0.14247196062957265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0"/>
          </c:errBars>
          <c:xVal>
            <c:numLit>
              <c:formatCode>General</c:formatCode>
              <c:ptCount val="1"/>
              <c:pt idx="0">
                <c:v>1.5</c:v>
              </c:pt>
            </c:numLit>
          </c:xVal>
          <c:yVal>
            <c:numRef>
              <c:f>'Raw Data'!$G$21</c:f>
              <c:numCache>
                <c:formatCode>General</c:formatCode>
                <c:ptCount val="1"/>
                <c:pt idx="0">
                  <c:v>29.448002704998615</c:v>
                </c:pt>
              </c:numCache>
            </c:numRef>
          </c:yVal>
        </c:ser>
        <c:ser>
          <c:idx val="2"/>
          <c:order val="2"/>
          <c:tx>
            <c:v>Accepted Value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'Raw Data'!$G$22</c:f>
              <c:numCache>
                <c:formatCode>General</c:formatCode>
                <c:ptCount val="1"/>
                <c:pt idx="0">
                  <c:v>29.979245800000001</c:v>
                </c:pt>
              </c:numCache>
            </c:numRef>
          </c:yVal>
        </c:ser>
        <c:axId val="47682688"/>
        <c:axId val="47078400"/>
      </c:scatterChart>
      <c:valAx>
        <c:axId val="4768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/>
                  <a:t>Trial Number</a:t>
                </a:r>
              </a:p>
            </c:rich>
          </c:tx>
          <c:layout/>
        </c:title>
        <c:numFmt formatCode="General" sourceLinked="1"/>
        <c:tickLblPos val="nextTo"/>
        <c:crossAx val="47078400"/>
        <c:crosses val="autoZero"/>
        <c:crossBetween val="midCat"/>
      </c:valAx>
      <c:valAx>
        <c:axId val="47078400"/>
        <c:scaling>
          <c:orientation val="minMax"/>
          <c:max val="30.7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/>
                  <a:t>cm/ns</a:t>
                </a:r>
              </a:p>
            </c:rich>
          </c:tx>
          <c:layout/>
        </c:title>
        <c:numFmt formatCode="General" sourceLinked="1"/>
        <c:tickLblPos val="nextTo"/>
        <c:crossAx val="476826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904789585169237"/>
          <c:y val="8.1699607139779737E-2"/>
          <c:w val="0.64762055343320646"/>
          <c:h val="0.7679763071139295"/>
        </c:manualLayout>
      </c:layout>
      <c:scatterChart>
        <c:scatterStyle val="lineMarker"/>
        <c:ser>
          <c:idx val="0"/>
          <c:order val="0"/>
          <c:tx>
            <c:strRef>
              <c:f>Analysis!$N$11</c:f>
              <c:strCache>
                <c:ptCount val="1"/>
                <c:pt idx="0">
                  <c:v>value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gradFill rotWithShape="0">
                <a:gsLst>
                  <a:gs pos="0">
                    <a:srgbClr val="A5BFF0"/>
                  </a:gs>
                  <a:gs pos="100000">
                    <a:srgbClr val="3268A9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Analysis!$A$12:$M$15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Analysis!$N$12:$N$15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9"/>
            <c:spPr>
              <a:gradFill rotWithShape="0">
                <a:gsLst>
                  <a:gs pos="0">
                    <a:srgbClr val="F2A5A4"/>
                  </a:gs>
                  <a:gs pos="100000">
                    <a:srgbClr val="AD3330"/>
                  </a:gs>
                </a:gsLst>
                <a:lin ang="5400000"/>
              </a:gradFill>
              <a:ln>
                <a:solidFill>
                  <a:srgbClr val="99336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Analysis!$B$17:$B$21</c:f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9"/>
            <c:spPr>
              <a:gradFill rotWithShape="0">
                <a:gsLst>
                  <a:gs pos="0">
                    <a:srgbClr val="D1EDA8"/>
                  </a:gs>
                  <a:gs pos="100000">
                    <a:srgbClr val="83A63C"/>
                  </a:gs>
                </a:gsLst>
                <a:lin ang="5400000"/>
              </a:gradFill>
              <a:ln>
                <a:solidFill>
                  <a:srgbClr val="90713A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Analysis!$C$17:$C$21</c:f>
            </c:numRef>
          </c:yVal>
        </c:ser>
        <c:ser>
          <c:idx val="3"/>
          <c:order val="3"/>
          <c:spPr>
            <a:ln w="28575">
              <a:noFill/>
            </a:ln>
          </c:spPr>
          <c:marker>
            <c:symbol val="x"/>
            <c:size val="9"/>
            <c:spPr>
              <a:gradFill rotWithShape="0">
                <a:gsLst>
                  <a:gs pos="0">
                    <a:srgbClr val="C4B4DD"/>
                  </a:gs>
                  <a:gs pos="100000">
                    <a:srgbClr val="68498D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Analysis!$D$17:$D$21</c:f>
            </c:numRef>
          </c:yVal>
        </c:ser>
        <c:ser>
          <c:idx val="4"/>
          <c:order val="4"/>
          <c:spPr>
            <a:ln w="28575">
              <a:noFill/>
            </a:ln>
          </c:spPr>
          <c:marker>
            <c:symbol val="star"/>
            <c:size val="9"/>
            <c:spPr>
              <a:gradFill rotWithShape="0">
                <a:gsLst>
                  <a:gs pos="0">
                    <a:srgbClr val="A1DDF6"/>
                  </a:gs>
                  <a:gs pos="100000">
                    <a:srgbClr val="2D96B3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Analysis!$E$17:$E$21</c:f>
            </c:numRef>
          </c:yVal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9"/>
            <c:spPr>
              <a:gradFill rotWithShape="0">
                <a:gsLst>
                  <a:gs pos="0">
                    <a:srgbClr val="FFB88C"/>
                  </a:gs>
                  <a:gs pos="100000">
                    <a:srgbClr val="E27922"/>
                  </a:gs>
                </a:gsLst>
                <a:lin ang="5400000"/>
              </a:gradFill>
              <a:ln>
                <a:solidFill>
                  <a:srgbClr val="FF66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Analysis!$F$17:$F$21</c:f>
            </c:numRef>
          </c:yVal>
        </c:ser>
        <c:ser>
          <c:idx val="6"/>
          <c:order val="6"/>
          <c:spPr>
            <a:ln w="28575">
              <a:noFill/>
            </a:ln>
          </c:spPr>
          <c:marker>
            <c:symbol val="plus"/>
            <c:size val="9"/>
            <c:spPr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Analysis!$G$17:$G$21</c:f>
            </c:numRef>
          </c:yVal>
        </c:ser>
        <c:ser>
          <c:idx val="7"/>
          <c:order val="7"/>
          <c:spPr>
            <a:ln w="28575">
              <a:noFill/>
            </a:ln>
          </c:spPr>
          <c:marker>
            <c:symbol val="dot"/>
            <c:size val="9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>
                <a:solidFill>
                  <a:srgbClr val="99336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Analysis!$H$17:$H$21</c:f>
            </c:numRef>
          </c:yVal>
        </c:ser>
        <c:ser>
          <c:idx val="8"/>
          <c:order val="8"/>
          <c:spPr>
            <a:ln w="28575">
              <a:noFill/>
            </a:ln>
          </c:spPr>
          <c:marker>
            <c:symbol val="dash"/>
            <c:size val="9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>
                <a:solidFill>
                  <a:srgbClr val="99CC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Analysis!$I$17:$I$21</c:f>
            </c:numRef>
          </c:yVal>
        </c:ser>
        <c:ser>
          <c:idx val="9"/>
          <c:order val="9"/>
          <c:spPr>
            <a:ln w="28575">
              <a:noFill/>
            </a:ln>
          </c:spPr>
          <c:marker>
            <c:symbol val="diamond"/>
            <c:size val="9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Analysis!$J$17:$J$21</c:f>
            </c:numRef>
          </c:yVal>
        </c:ser>
        <c:ser>
          <c:idx val="10"/>
          <c:order val="10"/>
          <c:spPr>
            <a:ln w="28575">
              <a:noFill/>
            </a:ln>
          </c:spPr>
          <c:marker>
            <c:symbol val="square"/>
            <c:size val="9"/>
            <c:spPr>
              <a:gradFill rotWithShape="0">
                <a:gsLst>
                  <a:gs pos="0">
                    <a:srgbClr val="95EEFF"/>
                  </a:gs>
                  <a:gs pos="100000">
                    <a:srgbClr val="39B7D8"/>
                  </a:gs>
                </a:gsLst>
                <a:lin ang="5400000"/>
              </a:gradFill>
              <a:ln>
                <a:solidFill>
                  <a:srgbClr val="33CCCC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Analysis!$K$17:$K$21</c:f>
            </c:numRef>
          </c:yVal>
        </c:ser>
        <c:ser>
          <c:idx val="11"/>
          <c:order val="11"/>
          <c:spPr>
            <a:ln w="28575">
              <a:noFill/>
            </a:ln>
          </c:spPr>
          <c:marker>
            <c:symbol val="triangle"/>
            <c:size val="9"/>
            <c:spPr>
              <a:gradFill rotWithShape="0">
                <a:gsLst>
                  <a:gs pos="0">
                    <a:srgbClr val="FFB977"/>
                  </a:gs>
                  <a:gs pos="100000">
                    <a:srgbClr val="FF932B"/>
                  </a:gs>
                </a:gsLst>
                <a:lin ang="5400000"/>
              </a:gra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Analysis!$L$17:$L$21</c:f>
            </c:numRef>
          </c:yVal>
        </c:ser>
        <c:ser>
          <c:idx val="12"/>
          <c:order val="12"/>
          <c:spPr>
            <a:ln w="28575">
              <a:noFill/>
            </a:ln>
          </c:spPr>
          <c:marker>
            <c:symbol val="x"/>
            <c:size val="9"/>
            <c:spPr>
              <a:gradFill rotWithShape="0">
                <a:gsLst>
                  <a:gs pos="0">
                    <a:srgbClr val="C3D9FF"/>
                  </a:gs>
                  <a:gs pos="100000">
                    <a:srgbClr val="A3B8DE"/>
                  </a:gs>
                </a:gsLst>
                <a:lin ang="5400000"/>
              </a:gradFill>
              <a:ln>
                <a:solidFill>
                  <a:srgbClr val="99CC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Analysis!$M$17:$M$21</c:f>
            </c:numRef>
          </c:yVal>
        </c:ser>
        <c:ser>
          <c:idx val="13"/>
          <c:order val="1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dash"/>
            <c:size val="9"/>
            <c:spPr>
              <a:gradFill rotWithShape="0">
                <a:gsLst>
                  <a:gs pos="0">
                    <a:srgbClr val="FFC3C2"/>
                  </a:gs>
                  <a:gs pos="100000">
                    <a:srgbClr val="E0A3A2"/>
                  </a:gs>
                </a:gsLst>
                <a:lin ang="5400000"/>
              </a:gradFill>
              <a:ln>
                <a:solidFill>
                  <a:srgbClr val="FFCC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Analysis!$A$17:$A$21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Analysis!$N$17:$N$21</c:f>
              <c:numCache>
                <c:formatCode>General</c:formatCode>
                <c:ptCount val="5"/>
                <c:pt idx="0">
                  <c:v>2.0499999999999998</c:v>
                </c:pt>
                <c:pt idx="1">
                  <c:v>1.95</c:v>
                </c:pt>
                <c:pt idx="3">
                  <c:v>2.1</c:v>
                </c:pt>
                <c:pt idx="4">
                  <c:v>1.9</c:v>
                </c:pt>
              </c:numCache>
            </c:numRef>
          </c:yVal>
        </c:ser>
        <c:axId val="45625728"/>
        <c:axId val="45627264"/>
      </c:scatterChart>
      <c:valAx>
        <c:axId val="456257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627264"/>
        <c:crosses val="autoZero"/>
        <c:crossBetween val="midCat"/>
      </c:valAx>
      <c:valAx>
        <c:axId val="4562726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62572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285898637227115"/>
          <c:y val="0.43464190998362817"/>
          <c:w val="0.19761950711380932"/>
          <c:h val="0.14705929285160352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24</xdr:row>
      <xdr:rowOff>123824</xdr:rowOff>
    </xdr:from>
    <xdr:to>
      <xdr:col>12</xdr:col>
      <xdr:colOff>666750</xdr:colOff>
      <xdr:row>52</xdr:row>
      <xdr:rowOff>19050</xdr:rowOff>
    </xdr:to>
    <xdr:graphicFrame macro="">
      <xdr:nvGraphicFramePr>
        <xdr:cNvPr id="10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24</xdr:row>
      <xdr:rowOff>47625</xdr:rowOff>
    </xdr:from>
    <xdr:to>
      <xdr:col>6</xdr:col>
      <xdr:colOff>447675</xdr:colOff>
      <xdr:row>53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561975</xdr:colOff>
      <xdr:row>7</xdr:row>
      <xdr:rowOff>123825</xdr:rowOff>
    </xdr:from>
    <xdr:to>
      <xdr:col>19</xdr:col>
      <xdr:colOff>1133475</xdr:colOff>
      <xdr:row>25</xdr:row>
      <xdr:rowOff>123825</xdr:rowOff>
    </xdr:to>
    <xdr:graphicFrame macro="">
      <xdr:nvGraphicFramePr>
        <xdr:cNvPr id="20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1"/>
  <sheetViews>
    <sheetView tabSelected="1" zoomScale="91" zoomScaleNormal="91" workbookViewId="0">
      <pane ySplit="2" topLeftCell="A3" activePane="bottomLeft" state="frozen"/>
      <selection pane="bottomLeft" activeCell="H1" sqref="H1"/>
    </sheetView>
  </sheetViews>
  <sheetFormatPr defaultColWidth="17.140625" defaultRowHeight="12.75" customHeight="1"/>
  <cols>
    <col min="1" max="1" width="22.42578125" customWidth="1"/>
    <col min="2" max="7" width="17.140625" customWidth="1"/>
    <col min="8" max="8" width="19.7109375" customWidth="1"/>
    <col min="9" max="13" width="17.140625" customWidth="1"/>
    <col min="14" max="14" width="19.140625" customWidth="1"/>
    <col min="15" max="15" width="17.140625" hidden="1" customWidth="1"/>
    <col min="16" max="16" width="17.140625" customWidth="1"/>
  </cols>
  <sheetData>
    <row r="1" spans="1:16" ht="68.25" customHeight="1">
      <c r="A1" s="11" t="s">
        <v>40</v>
      </c>
    </row>
    <row r="2" spans="1:16" ht="12.75" customHeight="1">
      <c r="A2" s="1"/>
      <c r="B2" s="1" t="s">
        <v>15</v>
      </c>
      <c r="C2" s="1" t="s">
        <v>13</v>
      </c>
      <c r="D2" s="1" t="s">
        <v>5</v>
      </c>
      <c r="E2" s="1" t="s">
        <v>16</v>
      </c>
      <c r="F2" s="1" t="s">
        <v>18</v>
      </c>
      <c r="G2" s="1" t="s">
        <v>7</v>
      </c>
      <c r="H2" s="1" t="s">
        <v>3</v>
      </c>
      <c r="I2" s="1" t="s">
        <v>19</v>
      </c>
      <c r="J2" s="1" t="s">
        <v>20</v>
      </c>
      <c r="K2" s="1" t="s">
        <v>21</v>
      </c>
      <c r="L2" s="1" t="s">
        <v>14</v>
      </c>
      <c r="M2" s="1"/>
      <c r="N2" s="1"/>
      <c r="O2" s="1"/>
      <c r="P2" s="1"/>
    </row>
    <row r="3" spans="1:16" ht="12.75" customHeight="1">
      <c r="A3" s="1" t="s">
        <v>23</v>
      </c>
      <c r="B3" s="1">
        <v>0</v>
      </c>
      <c r="C3" s="1">
        <v>10</v>
      </c>
      <c r="D3" s="1">
        <v>20</v>
      </c>
      <c r="E3" s="1">
        <v>30</v>
      </c>
      <c r="F3" s="1">
        <v>40</v>
      </c>
      <c r="G3" s="1">
        <v>50</v>
      </c>
      <c r="H3" s="1">
        <v>60</v>
      </c>
      <c r="I3" s="1">
        <v>70</v>
      </c>
      <c r="J3" s="1">
        <v>80</v>
      </c>
      <c r="K3" s="1">
        <v>90</v>
      </c>
      <c r="L3" s="1">
        <v>100</v>
      </c>
      <c r="M3" s="1"/>
      <c r="N3" s="1"/>
      <c r="O3" s="1"/>
      <c r="P3" s="1"/>
    </row>
    <row r="4" spans="1:16" ht="12.75" customHeight="1">
      <c r="A4" s="1" t="s">
        <v>17</v>
      </c>
      <c r="B4" s="1">
        <v>1.8</v>
      </c>
      <c r="C4" s="1">
        <v>1.78</v>
      </c>
      <c r="D4" s="1">
        <v>1.74</v>
      </c>
      <c r="E4" s="1">
        <v>1.72</v>
      </c>
      <c r="F4" s="1">
        <v>1.68</v>
      </c>
      <c r="G4" s="1">
        <v>1.64</v>
      </c>
      <c r="H4" s="1">
        <v>1.6</v>
      </c>
      <c r="I4" s="1">
        <v>1.56</v>
      </c>
      <c r="J4" s="1">
        <v>1.54</v>
      </c>
      <c r="K4" s="1">
        <v>1.5</v>
      </c>
      <c r="L4" s="1"/>
      <c r="M4" s="2"/>
      <c r="N4" s="1"/>
      <c r="O4" s="1"/>
      <c r="P4" s="1"/>
    </row>
    <row r="5" spans="1:16" ht="12.75" customHeight="1">
      <c r="A5" s="1" t="s">
        <v>8</v>
      </c>
      <c r="B5" s="1">
        <v>1.95</v>
      </c>
      <c r="C5" s="1">
        <v>1.92</v>
      </c>
      <c r="D5" s="1">
        <v>1.88</v>
      </c>
      <c r="E5" s="1">
        <v>1.85</v>
      </c>
      <c r="F5" s="1">
        <v>1.81</v>
      </c>
      <c r="G5" s="1">
        <v>1.78</v>
      </c>
      <c r="H5" s="1">
        <v>1.75</v>
      </c>
      <c r="I5" s="1">
        <v>1.71</v>
      </c>
      <c r="J5" s="1">
        <v>1.68</v>
      </c>
      <c r="K5" s="1">
        <v>1.64</v>
      </c>
      <c r="L5" s="1">
        <v>1.6</v>
      </c>
      <c r="M5" s="2"/>
      <c r="N5" s="1"/>
      <c r="O5" s="1"/>
      <c r="P5" s="1"/>
    </row>
    <row r="6" spans="1:16" ht="12.75" customHeight="1">
      <c r="A6" s="1" t="s">
        <v>9</v>
      </c>
      <c r="B6" s="1">
        <v>1.94</v>
      </c>
      <c r="C6" s="1">
        <v>1.92</v>
      </c>
      <c r="D6" s="1">
        <v>1.89</v>
      </c>
      <c r="E6" s="1">
        <v>1.85</v>
      </c>
      <c r="F6" s="1">
        <v>1.81</v>
      </c>
      <c r="G6" s="1">
        <v>1.77</v>
      </c>
      <c r="H6" s="1">
        <v>1.75</v>
      </c>
      <c r="I6" s="1">
        <v>1.71</v>
      </c>
      <c r="J6" s="1">
        <v>1.68</v>
      </c>
      <c r="K6" s="1">
        <v>1.65</v>
      </c>
      <c r="L6" s="1">
        <v>1.61</v>
      </c>
      <c r="M6" s="2"/>
      <c r="N6" s="1"/>
      <c r="O6" s="1"/>
      <c r="P6" s="1"/>
    </row>
    <row r="7" spans="1:16" ht="12.75" customHeight="1">
      <c r="A7" s="1" t="s">
        <v>10</v>
      </c>
      <c r="B7" s="1">
        <v>1.95</v>
      </c>
      <c r="C7" s="1">
        <v>1.91</v>
      </c>
      <c r="D7" s="1">
        <v>1.87</v>
      </c>
      <c r="E7" s="1">
        <v>1.85</v>
      </c>
      <c r="F7" s="1">
        <v>1.81</v>
      </c>
      <c r="G7" s="1">
        <v>1.78</v>
      </c>
      <c r="H7" s="1">
        <v>1.74</v>
      </c>
      <c r="I7" s="1">
        <v>1.71</v>
      </c>
      <c r="J7" s="1">
        <v>1.68</v>
      </c>
      <c r="K7" s="1">
        <v>1.65</v>
      </c>
      <c r="L7" s="1">
        <v>1.61</v>
      </c>
      <c r="M7" s="2"/>
      <c r="N7" s="1"/>
      <c r="O7" s="1"/>
      <c r="P7" s="1"/>
    </row>
    <row r="8" spans="1:16" ht="12.75" customHeight="1">
      <c r="A8" s="1" t="s">
        <v>11</v>
      </c>
      <c r="B8" s="1">
        <v>1.95</v>
      </c>
      <c r="C8" s="1">
        <v>1.92</v>
      </c>
      <c r="D8" s="1">
        <v>1.88</v>
      </c>
      <c r="E8" s="1">
        <v>1.85</v>
      </c>
      <c r="F8" s="1">
        <v>1.81</v>
      </c>
      <c r="G8" s="1">
        <v>1.78</v>
      </c>
      <c r="H8" s="1">
        <v>1.75</v>
      </c>
      <c r="I8" s="1">
        <v>1.71</v>
      </c>
      <c r="J8" s="1">
        <v>1.68</v>
      </c>
      <c r="K8" s="1">
        <v>1.65</v>
      </c>
      <c r="L8" s="1">
        <v>1.61</v>
      </c>
      <c r="M8" s="2"/>
      <c r="N8" s="1"/>
      <c r="O8" s="1"/>
      <c r="P8" s="1"/>
    </row>
    <row r="9" spans="1:16" ht="12.75" customHeight="1">
      <c r="A9" s="1" t="s">
        <v>12</v>
      </c>
      <c r="B9" s="1">
        <v>1.95</v>
      </c>
      <c r="C9" s="1">
        <v>1.92</v>
      </c>
      <c r="D9" s="1">
        <v>1.88</v>
      </c>
      <c r="E9" s="1">
        <v>1.85</v>
      </c>
      <c r="F9" s="1">
        <v>1.81</v>
      </c>
      <c r="G9" s="1">
        <v>1.78</v>
      </c>
      <c r="H9" s="1">
        <v>1.74</v>
      </c>
      <c r="I9" s="1">
        <v>1.71</v>
      </c>
      <c r="J9" s="1">
        <v>1.68</v>
      </c>
      <c r="K9" s="1">
        <v>1.65</v>
      </c>
      <c r="L9" s="1">
        <v>1.61</v>
      </c>
      <c r="M9" s="2"/>
      <c r="N9" s="1"/>
      <c r="O9" s="1"/>
      <c r="P9" s="1"/>
    </row>
    <row r="10" spans="1:1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7.25" customHeight="1">
      <c r="A13" s="3" t="s">
        <v>38</v>
      </c>
      <c r="B13" s="1">
        <f>100-B3</f>
        <v>100</v>
      </c>
      <c r="C13" s="1">
        <f t="shared" ref="C13:L13" si="0">100-C3</f>
        <v>90</v>
      </c>
      <c r="D13" s="1">
        <f t="shared" si="0"/>
        <v>80</v>
      </c>
      <c r="E13" s="1">
        <f t="shared" si="0"/>
        <v>70</v>
      </c>
      <c r="F13" s="1">
        <f t="shared" si="0"/>
        <v>60</v>
      </c>
      <c r="G13" s="1">
        <f t="shared" si="0"/>
        <v>50</v>
      </c>
      <c r="H13" s="1">
        <f t="shared" si="0"/>
        <v>40</v>
      </c>
      <c r="I13" s="1">
        <f t="shared" si="0"/>
        <v>30</v>
      </c>
      <c r="J13" s="1">
        <f t="shared" si="0"/>
        <v>20</v>
      </c>
      <c r="K13" s="1">
        <f t="shared" si="0"/>
        <v>10</v>
      </c>
      <c r="L13" s="1">
        <f t="shared" si="0"/>
        <v>0</v>
      </c>
      <c r="M13" s="1"/>
      <c r="N13" s="1"/>
      <c r="O13" s="1"/>
      <c r="P13" s="1"/>
    </row>
    <row r="14" spans="1:16" ht="15" customHeight="1">
      <c r="A14" s="4" t="s">
        <v>35</v>
      </c>
      <c r="B14" s="5" t="s">
        <v>28</v>
      </c>
      <c r="C14" s="5" t="s">
        <v>29</v>
      </c>
      <c r="D14" s="5" t="s">
        <v>31</v>
      </c>
      <c r="E14" s="5" t="s">
        <v>30</v>
      </c>
      <c r="F14" s="5" t="s">
        <v>34</v>
      </c>
      <c r="G14" s="5" t="s">
        <v>0</v>
      </c>
      <c r="H14" s="6"/>
      <c r="I14" s="5" t="s">
        <v>33</v>
      </c>
      <c r="J14" s="5" t="s">
        <v>32</v>
      </c>
      <c r="K14" s="1"/>
      <c r="L14" s="1"/>
      <c r="M14" s="1"/>
      <c r="N14" s="1"/>
      <c r="O14" s="1"/>
      <c r="P14" s="1"/>
    </row>
    <row r="15" spans="1:16" ht="12.75" customHeight="1">
      <c r="A15" s="3">
        <v>1</v>
      </c>
      <c r="B15" s="1">
        <f>LINEST(B4:K4,B13:K13)</f>
        <v>3.4424242424242429E-3</v>
      </c>
      <c r="C15" s="1">
        <f>INDEX(LINEST(B4:K4,B13:K13,1,1),2,1)</f>
        <v>8.4848484848484439E-5</v>
      </c>
      <c r="D15" s="1">
        <f t="shared" ref="D15:D20" si="1">1/B15</f>
        <v>290.49295774647885</v>
      </c>
      <c r="E15" s="1">
        <f t="shared" ref="E15:E20" si="2">D15/10</f>
        <v>29.049295774647884</v>
      </c>
      <c r="F15">
        <f t="shared" ref="F15:F20" si="3">C15/B15*E15</f>
        <v>0.71600376909343022</v>
      </c>
      <c r="G15">
        <f t="shared" ref="G15:G20" si="4">1/F15/F15</f>
        <v>1.9506052243398935</v>
      </c>
      <c r="H15" s="1"/>
      <c r="I15" s="1">
        <f t="shared" ref="I15:I20" si="5">1/(B15+C15)</f>
        <v>283.50515463917526</v>
      </c>
      <c r="J15" s="1">
        <f t="shared" ref="J15:J20" si="6">1/(B15-C15)</f>
        <v>297.83393501805045</v>
      </c>
      <c r="K15" s="1"/>
      <c r="L15" s="1"/>
      <c r="M15" s="1"/>
      <c r="N15" s="1"/>
      <c r="O15" s="1"/>
      <c r="P15" s="1"/>
    </row>
    <row r="16" spans="1:16" ht="12.75" customHeight="1">
      <c r="A16" s="1">
        <v>2</v>
      </c>
      <c r="B16" s="1">
        <f>INDEX(LINEST(B5:L5,B$13:L$13,1,1),1,1)</f>
        <v>3.4636363636363632E-3</v>
      </c>
      <c r="C16" s="1">
        <f>INDEX(LINEST(B5:L5,B$13:L$13,1,1),2,1)</f>
        <v>3.5726745825913774E-5</v>
      </c>
      <c r="D16" s="1">
        <f t="shared" si="1"/>
        <v>288.71391076115492</v>
      </c>
      <c r="E16" s="1">
        <f t="shared" si="2"/>
        <v>28.871391076115493</v>
      </c>
      <c r="F16">
        <f t="shared" si="3"/>
        <v>0.29780287025685742</v>
      </c>
      <c r="G16">
        <f t="shared" si="4"/>
        <v>11.275667000951394</v>
      </c>
      <c r="H16" s="1"/>
      <c r="I16" s="1">
        <f t="shared" si="5"/>
        <v>285.76628624105916</v>
      </c>
      <c r="J16" s="1">
        <f t="shared" si="6"/>
        <v>291.72297740998852</v>
      </c>
      <c r="K16" s="1"/>
      <c r="L16" s="1"/>
      <c r="M16" s="1"/>
      <c r="N16" s="1"/>
      <c r="O16" s="1"/>
      <c r="P16" s="1"/>
    </row>
    <row r="17" spans="1:16" ht="12.75" customHeight="1">
      <c r="A17" s="1">
        <v>3</v>
      </c>
      <c r="B17" s="1">
        <f>INDEX(LINEST(B6:L6,B$13:L$13,1,1),1,1)</f>
        <v>3.3636363636363625E-3</v>
      </c>
      <c r="C17" s="1">
        <f>INDEX(LINEST(B6:L6,B$13:L$13,1,1),2,1)</f>
        <v>5.9071480877629889E-5</v>
      </c>
      <c r="D17" s="1">
        <f t="shared" si="1"/>
        <v>297.2972972972974</v>
      </c>
      <c r="E17" s="1">
        <f t="shared" si="2"/>
        <v>29.72972972972974</v>
      </c>
      <c r="F17">
        <f t="shared" si="3"/>
        <v>0.52210731820257283</v>
      </c>
      <c r="G17">
        <f t="shared" si="4"/>
        <v>3.6684317094389054</v>
      </c>
      <c r="H17" s="1"/>
      <c r="I17" s="1">
        <f t="shared" si="5"/>
        <v>292.16633304032268</v>
      </c>
      <c r="J17" s="1">
        <f t="shared" si="6"/>
        <v>302.61170092843668</v>
      </c>
      <c r="K17" s="1"/>
      <c r="L17" s="1"/>
      <c r="M17" s="1"/>
      <c r="N17" s="1"/>
      <c r="O17" s="1"/>
      <c r="P17" s="1"/>
    </row>
    <row r="18" spans="1:16" ht="12.75" customHeight="1">
      <c r="A18" s="1">
        <v>4</v>
      </c>
      <c r="B18" s="1">
        <f>INDEX(LINEST(B7:L7,B$13:L$13,1,1),1,1)</f>
        <v>3.3272727272727265E-3</v>
      </c>
      <c r="C18" s="1">
        <f>INDEX(LINEST(B7:L7,B$13:L$13,1,1),2,1)</f>
        <v>4.3281384415410861E-5</v>
      </c>
      <c r="D18" s="1">
        <f t="shared" si="1"/>
        <v>300.54644808743177</v>
      </c>
      <c r="E18" s="1">
        <f t="shared" si="2"/>
        <v>30.054644808743177</v>
      </c>
      <c r="F18">
        <f t="shared" si="3"/>
        <v>0.39095281392880621</v>
      </c>
      <c r="G18">
        <f t="shared" si="4"/>
        <v>6.5426142207098721</v>
      </c>
      <c r="H18" s="1"/>
      <c r="I18" s="1">
        <f t="shared" si="5"/>
        <v>296.68712231388901</v>
      </c>
      <c r="J18" s="1">
        <f t="shared" si="6"/>
        <v>304.507501877251</v>
      </c>
      <c r="K18" s="1"/>
      <c r="L18" s="1"/>
      <c r="M18" s="1"/>
      <c r="N18" s="1"/>
      <c r="O18" s="1"/>
      <c r="P18" s="1"/>
    </row>
    <row r="19" spans="1:16" ht="12.75" customHeight="1">
      <c r="A19" s="1">
        <v>5</v>
      </c>
      <c r="B19" s="1">
        <f>INDEX(LINEST(B8:L8,B$13:L$13,1,1),1,1)</f>
        <v>3.3818181818181811E-3</v>
      </c>
      <c r="C19" s="1">
        <f>INDEX(LINEST(B8:L8,B$13:L$13,1,1),2,1)</f>
        <v>2.969078476100801E-5</v>
      </c>
      <c r="D19" s="1">
        <f t="shared" si="1"/>
        <v>295.69892473118284</v>
      </c>
      <c r="E19" s="1">
        <f t="shared" si="2"/>
        <v>29.569892473118284</v>
      </c>
      <c r="F19">
        <f t="shared" si="3"/>
        <v>0.25960985056668184</v>
      </c>
      <c r="G19">
        <f t="shared" si="4"/>
        <v>14.837395239669624</v>
      </c>
      <c r="H19" s="1"/>
      <c r="I19" s="1">
        <f t="shared" si="5"/>
        <v>293.12542039211655</v>
      </c>
      <c r="J19" s="1">
        <f t="shared" si="6"/>
        <v>298.31801764989552</v>
      </c>
      <c r="K19" s="1"/>
      <c r="L19" s="1"/>
      <c r="M19" s="1"/>
      <c r="N19" s="1"/>
      <c r="O19" s="1"/>
      <c r="P19" s="1"/>
    </row>
    <row r="20" spans="1:16" ht="12.75" customHeight="1">
      <c r="A20" s="1">
        <v>6</v>
      </c>
      <c r="B20" s="1">
        <f>INDEX(LINEST(B9:L9,B$13:L$13,1,1),1,1)</f>
        <v>3.3909090909090898E-3</v>
      </c>
      <c r="C20" s="1">
        <f>INDEX(LINEST(B9:L9,B$13:L$13,1,1),2,1)</f>
        <v>3.4683403461392523E-5</v>
      </c>
      <c r="D20" s="1">
        <f t="shared" si="1"/>
        <v>294.90616621983924</v>
      </c>
      <c r="E20" s="1">
        <f t="shared" si="2"/>
        <v>29.490616621983925</v>
      </c>
      <c r="F20">
        <f t="shared" si="3"/>
        <v>0.30164033514425448</v>
      </c>
      <c r="G20">
        <f t="shared" si="4"/>
        <v>10.990594143524175</v>
      </c>
      <c r="H20" s="10" t="s">
        <v>37</v>
      </c>
      <c r="I20" s="1">
        <f t="shared" si="5"/>
        <v>291.92030331785537</v>
      </c>
      <c r="J20" s="1">
        <f t="shared" si="6"/>
        <v>297.95374123379293</v>
      </c>
      <c r="K20" s="1"/>
      <c r="L20" s="1"/>
      <c r="M20" s="1"/>
      <c r="N20" s="1"/>
      <c r="O20" s="1"/>
      <c r="P20" s="1"/>
    </row>
    <row r="21" spans="1:16" ht="12.75" customHeight="1">
      <c r="A21" s="1"/>
      <c r="B21" s="1"/>
      <c r="C21" s="1"/>
      <c r="D21" s="1"/>
      <c r="E21" s="1"/>
      <c r="F21" s="7" t="s">
        <v>36</v>
      </c>
      <c r="G21" s="9">
        <f>SUMPRODUCT(G15:G20,E15:E20)/SUM(G15:G20)</f>
        <v>29.448002704998615</v>
      </c>
      <c r="H21" s="8">
        <f>SQRT(1/SUM(G15:G20))</f>
        <v>0.14247196062957265</v>
      </c>
      <c r="I21" s="1"/>
      <c r="J21" s="1"/>
      <c r="K21" s="1"/>
      <c r="L21" s="1"/>
      <c r="M21" s="1"/>
      <c r="N21" s="1"/>
      <c r="O21" s="1"/>
      <c r="P21" s="1"/>
    </row>
    <row r="22" spans="1:16" ht="16.5" customHeight="1">
      <c r="A22" s="3"/>
      <c r="B22" s="3"/>
      <c r="C22" s="3"/>
      <c r="D22" s="3"/>
      <c r="E22" s="1"/>
      <c r="F22" s="7" t="s">
        <v>39</v>
      </c>
      <c r="G22" s="8">
        <v>29.979245800000001</v>
      </c>
      <c r="H22" s="1"/>
      <c r="I22" s="1"/>
      <c r="J22" s="1"/>
      <c r="K22" s="1"/>
      <c r="L22" s="1"/>
      <c r="M22" s="1"/>
      <c r="N22" s="1"/>
      <c r="O22" s="1"/>
      <c r="P22" s="1"/>
    </row>
    <row r="23" spans="1:16" ht="12.75" customHeight="1">
      <c r="A23" s="3"/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00"/>
  <sheetViews>
    <sheetView zoomScaleNormal="100" workbookViewId="0">
      <pane ySplit="1" topLeftCell="A2" activePane="bottomLeft" state="frozen"/>
      <selection pane="bottomLeft" activeCell="U19" sqref="U19"/>
    </sheetView>
  </sheetViews>
  <sheetFormatPr defaultColWidth="17.140625" defaultRowHeight="12.75" customHeight="1"/>
  <cols>
    <col min="1" max="1" width="17.140625" customWidth="1"/>
    <col min="2" max="13" width="17.140625" hidden="1" customWidth="1"/>
    <col min="14" max="14" width="21.140625" customWidth="1"/>
    <col min="15" max="15" width="17.140625" hidden="1" customWidth="1"/>
    <col min="16" max="16" width="18.7109375" customWidth="1"/>
    <col min="17" max="31" width="17.140625" customWidth="1"/>
  </cols>
  <sheetData>
    <row r="1" spans="1:31" ht="12.75" customHeight="1">
      <c r="A1" s="1"/>
      <c r="B1" s="1" t="s">
        <v>15</v>
      </c>
      <c r="C1" s="1" t="s">
        <v>13</v>
      </c>
      <c r="D1" s="1" t="s">
        <v>5</v>
      </c>
      <c r="E1" s="1" t="s">
        <v>16</v>
      </c>
      <c r="F1" s="1" t="s">
        <v>18</v>
      </c>
      <c r="G1" s="1" t="s">
        <v>7</v>
      </c>
      <c r="H1" s="1" t="s">
        <v>3</v>
      </c>
      <c r="I1" s="1" t="s">
        <v>19</v>
      </c>
      <c r="J1" s="1" t="s">
        <v>20</v>
      </c>
      <c r="K1" s="1" t="s">
        <v>21</v>
      </c>
      <c r="L1" s="1" t="s">
        <v>14</v>
      </c>
      <c r="M1" s="1" t="s">
        <v>24</v>
      </c>
      <c r="N1" s="1" t="s">
        <v>25</v>
      </c>
      <c r="O1" s="1"/>
      <c r="P1" s="1" t="s">
        <v>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2.75" customHeight="1">
      <c r="A2" s="1"/>
      <c r="B2" s="1">
        <v>0</v>
      </c>
      <c r="C2" s="1">
        <v>10</v>
      </c>
      <c r="D2" s="1">
        <v>20</v>
      </c>
      <c r="E2" s="1">
        <v>30</v>
      </c>
      <c r="F2" s="1">
        <v>40</v>
      </c>
      <c r="G2" s="1">
        <v>50</v>
      </c>
      <c r="H2" s="1">
        <v>60</v>
      </c>
      <c r="I2" s="1">
        <v>70</v>
      </c>
      <c r="J2" s="1">
        <v>80</v>
      </c>
      <c r="K2" s="1">
        <v>90</v>
      </c>
      <c r="L2" s="1">
        <v>100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.75" customHeight="1">
      <c r="A3" s="1" t="s">
        <v>17</v>
      </c>
      <c r="B3" s="1">
        <v>1.8</v>
      </c>
      <c r="C3" s="1">
        <v>1.78</v>
      </c>
      <c r="D3" s="1">
        <v>1.74</v>
      </c>
      <c r="E3" s="1">
        <v>1.72</v>
      </c>
      <c r="F3" s="1">
        <v>1.68</v>
      </c>
      <c r="G3" s="1">
        <v>1.64</v>
      </c>
      <c r="H3" s="1">
        <v>1.6</v>
      </c>
      <c r="I3" s="1">
        <v>1.56</v>
      </c>
      <c r="J3" s="1">
        <v>1.54</v>
      </c>
      <c r="K3" s="1">
        <v>1.5</v>
      </c>
      <c r="L3" s="1"/>
      <c r="M3" s="1">
        <v>0.1</v>
      </c>
      <c r="N3" s="1">
        <f>LINEST(B3:K3,B2:K2)</f>
        <v>-3.4424242424242429E-3</v>
      </c>
      <c r="O3" s="1">
        <v>1.8109090909090899</v>
      </c>
      <c r="P3" s="1">
        <f t="shared" ref="P3:P8" si="0">-1/(((N3*10)*0.000000001)*100)</f>
        <v>290492957.7464788</v>
      </c>
      <c r="Q3" s="1"/>
      <c r="R3" s="1" t="s">
        <v>22</v>
      </c>
      <c r="S3" s="1">
        <f>STDEV(P3:P8)</f>
        <v>4369218.610093114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2.75" customHeight="1">
      <c r="A4" s="1" t="s">
        <v>8</v>
      </c>
      <c r="B4" s="1">
        <v>1.95</v>
      </c>
      <c r="C4" s="1">
        <v>1.92</v>
      </c>
      <c r="D4" s="1">
        <v>1.88</v>
      </c>
      <c r="E4" s="1">
        <v>1.85</v>
      </c>
      <c r="F4" s="1">
        <v>1.81</v>
      </c>
      <c r="G4" s="1">
        <v>1.78</v>
      </c>
      <c r="H4" s="1">
        <v>1.75</v>
      </c>
      <c r="I4" s="1">
        <v>1.71</v>
      </c>
      <c r="J4" s="1">
        <v>1.68</v>
      </c>
      <c r="K4" s="1">
        <v>1.64</v>
      </c>
      <c r="L4" s="1">
        <v>1.6</v>
      </c>
      <c r="M4" s="1">
        <v>0.03</v>
      </c>
      <c r="N4" s="1">
        <f>LINEST(B4:L4,B2:L2)</f>
        <v>-3.4636363636363632E-3</v>
      </c>
      <c r="O4" s="1">
        <v>1.95227272727273</v>
      </c>
      <c r="P4" s="1">
        <f t="shared" si="0"/>
        <v>288713910.76115489</v>
      </c>
      <c r="Q4" s="1"/>
      <c r="R4" s="1" t="s">
        <v>27</v>
      </c>
      <c r="S4" s="1">
        <f>S3/SQRT(6)</f>
        <v>1783726.0282334096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2.75" customHeight="1">
      <c r="A5" s="1" t="s">
        <v>9</v>
      </c>
      <c r="B5" s="1">
        <v>1.94</v>
      </c>
      <c r="C5" s="1">
        <v>1.92</v>
      </c>
      <c r="D5" s="1">
        <v>1.89</v>
      </c>
      <c r="E5" s="1">
        <v>1.85</v>
      </c>
      <c r="F5" s="1">
        <v>1.81</v>
      </c>
      <c r="G5" s="1">
        <v>1.77</v>
      </c>
      <c r="H5" s="1">
        <v>1.75</v>
      </c>
      <c r="I5" s="1">
        <v>1.71</v>
      </c>
      <c r="J5" s="1">
        <v>1.68</v>
      </c>
      <c r="K5" s="1">
        <v>1.65</v>
      </c>
      <c r="L5" s="1">
        <v>1.61</v>
      </c>
      <c r="M5" s="1">
        <v>2.5000000000000001E-2</v>
      </c>
      <c r="N5" s="1">
        <f>LINEST(B5:L5,B2:L2)</f>
        <v>-3.3636363636363625E-3</v>
      </c>
      <c r="O5" s="1">
        <v>1.94818181818182</v>
      </c>
      <c r="P5" s="1">
        <f t="shared" si="0"/>
        <v>297297297.29729742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2.75" customHeight="1">
      <c r="A6" s="1" t="s">
        <v>10</v>
      </c>
      <c r="B6" s="1">
        <v>1.95</v>
      </c>
      <c r="C6" s="1">
        <v>1.91</v>
      </c>
      <c r="D6" s="1">
        <v>1.87</v>
      </c>
      <c r="E6" s="1">
        <v>1.85</v>
      </c>
      <c r="F6" s="1">
        <v>1.81</v>
      </c>
      <c r="G6" s="1">
        <v>1.78</v>
      </c>
      <c r="H6" s="1">
        <v>1.74</v>
      </c>
      <c r="I6" s="1">
        <v>1.71</v>
      </c>
      <c r="J6" s="1">
        <v>1.68</v>
      </c>
      <c r="K6" s="1">
        <v>1.65</v>
      </c>
      <c r="L6" s="1">
        <v>1.61</v>
      </c>
      <c r="M6" s="1">
        <v>2.5000000000000001E-2</v>
      </c>
      <c r="N6" s="1">
        <f>LINEST(B6:L6,B2:L2)</f>
        <v>-3.3272727272727265E-3</v>
      </c>
      <c r="O6" s="1">
        <v>1.9445454545454499</v>
      </c>
      <c r="P6" s="1">
        <f t="shared" si="0"/>
        <v>300546448.08743173</v>
      </c>
      <c r="Q6" s="1"/>
      <c r="R6" s="1" t="s">
        <v>6</v>
      </c>
      <c r="S6" s="1">
        <f>AVERAGE(P3:P8)</f>
        <v>294609284.14056414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2.75" customHeight="1">
      <c r="A7" s="1" t="s">
        <v>11</v>
      </c>
      <c r="B7" s="1">
        <v>1.95</v>
      </c>
      <c r="C7" s="1">
        <v>1.92</v>
      </c>
      <c r="D7" s="1">
        <v>1.88</v>
      </c>
      <c r="E7" s="1">
        <v>1.85</v>
      </c>
      <c r="F7" s="1">
        <v>1.81</v>
      </c>
      <c r="G7" s="1">
        <v>1.78</v>
      </c>
      <c r="H7" s="1">
        <v>1.75</v>
      </c>
      <c r="I7" s="1">
        <v>1.71</v>
      </c>
      <c r="J7" s="1">
        <v>1.68</v>
      </c>
      <c r="K7" s="1">
        <v>1.65</v>
      </c>
      <c r="L7" s="1">
        <v>1.61</v>
      </c>
      <c r="M7" s="1">
        <v>2.5000000000000001E-2</v>
      </c>
      <c r="N7" s="1">
        <f>LINEST(B7:L7,B2:L2)</f>
        <v>-3.3818181818181811E-3</v>
      </c>
      <c r="O7" s="1">
        <v>1.95</v>
      </c>
      <c r="P7" s="1">
        <f t="shared" si="0"/>
        <v>295698924.73118281</v>
      </c>
      <c r="Q7" s="1"/>
      <c r="R7" s="1" t="s">
        <v>26</v>
      </c>
      <c r="S7" s="1">
        <v>299792458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2.75" customHeight="1">
      <c r="A8" s="1" t="s">
        <v>12</v>
      </c>
      <c r="B8" s="1">
        <v>1.95</v>
      </c>
      <c r="C8" s="1">
        <v>1.92</v>
      </c>
      <c r="D8" s="1">
        <v>1.88</v>
      </c>
      <c r="E8" s="1">
        <v>1.85</v>
      </c>
      <c r="F8" s="1">
        <v>1.81</v>
      </c>
      <c r="G8" s="1">
        <v>1.78</v>
      </c>
      <c r="H8" s="1">
        <v>1.74</v>
      </c>
      <c r="I8" s="1">
        <v>1.71</v>
      </c>
      <c r="J8" s="1">
        <v>1.68</v>
      </c>
      <c r="K8" s="1">
        <v>1.65</v>
      </c>
      <c r="L8" s="1">
        <v>1.61</v>
      </c>
      <c r="M8" s="1">
        <v>1.4999999999999999E-2</v>
      </c>
      <c r="N8" s="1">
        <f>LINEST(B8:L8,B2:L2)</f>
        <v>-3.3909090909090898E-3</v>
      </c>
      <c r="O8" s="1">
        <v>1.94954545454545</v>
      </c>
      <c r="P8" s="1">
        <f t="shared" si="0"/>
        <v>294906166.21983922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 t="s">
        <v>1</v>
      </c>
      <c r="O11" s="1"/>
      <c r="P11" s="3" t="s">
        <v>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.75" customHeight="1">
      <c r="A12" s="1">
        <v>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2</v>
      </c>
      <c r="O12" s="1"/>
      <c r="P12" s="1">
        <v>0.05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2.75" customHeight="1">
      <c r="A13" s="1">
        <v>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2</v>
      </c>
      <c r="O13" s="1"/>
      <c r="P13" s="1">
        <v>0.1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 customHeight="1">
      <c r="A14" s="1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v>2</v>
      </c>
      <c r="O14" s="1"/>
      <c r="P14" s="1">
        <v>0.15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2.75" customHeight="1">
      <c r="A15" s="1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2</v>
      </c>
      <c r="O15" s="1"/>
      <c r="P15" s="1">
        <v>0.2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2.75" customHeight="1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>N12+P12</f>
        <v>2.0499999999999998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2.75" customHeight="1">
      <c r="A18" s="1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>N12-P12</f>
        <v>1.95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>
      <c r="A20" s="1">
        <v>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N13+P13</f>
        <v>2.1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 customHeight="1">
      <c r="A21" s="1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N13-P13</f>
        <v>1.9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 customHeight="1">
      <c r="A23" s="1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 customHeight="1">
      <c r="A24" s="1">
        <v>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 customHeight="1">
      <c r="A26" s="1">
        <v>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>
      <c r="A27" s="1">
        <v>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</sheetData>
  <phoneticPr fontId="1" type="noConversion"/>
  <pageMargins left="0.75" right="0.75" top="1" bottom="1" header="0.5" footer="0.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Analysis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RyLo</dc:creator>
  <cp:lastModifiedBy>RyLo</cp:lastModifiedBy>
  <dcterms:created xsi:type="dcterms:W3CDTF">2009-12-10T20:18:22Z</dcterms:created>
  <dcterms:modified xsi:type="dcterms:W3CDTF">2009-12-10T20:28:57Z</dcterms:modified>
</cp:coreProperties>
</file>