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01716"/>
</workbook>
</file>

<file path=xl/calcChain.xml><?xml version="1.0" encoding="utf-8"?>
<calcChain xmlns="http://schemas.openxmlformats.org/spreadsheetml/2006/main">
  <c r="K8" i="1"/>
  <c r="P19"/>
  <c r="O19"/>
  <c r="A3"/>
  <c r="A4"/>
  <c r="A5"/>
  <c r="A6"/>
  <c r="A7"/>
  <c r="A8"/>
  <c r="A9"/>
  <c r="A10"/>
  <c r="A11"/>
  <c r="A12"/>
  <c r="A13"/>
  <c r="A14"/>
  <c r="A2"/>
  <c r="M3"/>
  <c r="M4"/>
  <c r="M5"/>
  <c r="M6"/>
  <c r="M7"/>
  <c r="M8"/>
  <c r="M9"/>
  <c r="M10"/>
  <c r="M11"/>
  <c r="M12"/>
  <c r="M13"/>
  <c r="M14"/>
  <c r="M2"/>
  <c r="N5"/>
  <c r="P5"/>
  <c r="N6"/>
  <c r="P6"/>
  <c r="N7"/>
  <c r="P7"/>
  <c r="N8"/>
  <c r="P8"/>
  <c r="N9"/>
  <c r="P9"/>
  <c r="N10"/>
  <c r="P10"/>
  <c r="N11"/>
  <c r="P11"/>
  <c r="N12"/>
  <c r="P12"/>
  <c r="N13"/>
  <c r="P13"/>
  <c r="N14"/>
  <c r="P14"/>
  <c r="P17"/>
  <c r="O5"/>
  <c r="O6"/>
  <c r="O7"/>
  <c r="O8"/>
  <c r="O9"/>
  <c r="O10"/>
  <c r="O11"/>
  <c r="O12"/>
  <c r="O13"/>
  <c r="O14"/>
  <c r="O17"/>
  <c r="N3"/>
  <c r="P3"/>
  <c r="N4"/>
  <c r="P4"/>
  <c r="N2"/>
  <c r="P2"/>
  <c r="O2"/>
  <c r="O3"/>
  <c r="O4"/>
  <c r="G2"/>
  <c r="H2"/>
  <c r="I2"/>
  <c r="H3"/>
  <c r="I3"/>
  <c r="H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K7"/>
  <c r="G3"/>
  <c r="G4"/>
  <c r="G5"/>
  <c r="G6"/>
  <c r="G7"/>
  <c r="G8"/>
  <c r="G9"/>
  <c r="G10"/>
  <c r="G11"/>
  <c r="G12"/>
  <c r="G13"/>
  <c r="G14"/>
  <c r="K3"/>
  <c r="K4"/>
</calcChain>
</file>

<file path=xl/sharedStrings.xml><?xml version="1.0" encoding="utf-8"?>
<sst xmlns="http://schemas.openxmlformats.org/spreadsheetml/2006/main" count="27" uniqueCount="24">
  <si>
    <t>I/I (mm)</t>
  </si>
  <si>
    <t>O/I (mm)</t>
  </si>
  <si>
    <t>I/O (mm)</t>
  </si>
  <si>
    <t>O/O (mm)</t>
  </si>
  <si>
    <t>Average I</t>
  </si>
  <si>
    <t>Average O</t>
  </si>
  <si>
    <t>V^(-1/2)</t>
  </si>
  <si>
    <t>Standard Deviation O</t>
  </si>
  <si>
    <t>HV (Mulitmeter)</t>
  </si>
  <si>
    <t>HV (Power Supply)</t>
  </si>
  <si>
    <t>Error Stuff</t>
  </si>
  <si>
    <t>Standard Error for Inner Ring</t>
  </si>
  <si>
    <t>Standard Error for Outer Ring</t>
  </si>
  <si>
    <t>d(small)</t>
  </si>
  <si>
    <t>1/(D*(V^(-1/2))) (Inner)</t>
  </si>
  <si>
    <t>1/(D*(V^(-1/2))) (Outer)</t>
  </si>
  <si>
    <t>d(large)</t>
  </si>
  <si>
    <t>Average d (large)</t>
  </si>
  <si>
    <t>Average d (small)</t>
  </si>
  <si>
    <t>HV (V) corrected values</t>
  </si>
  <si>
    <t>HV (V) raw values</t>
  </si>
  <si>
    <t>Standard Deviation</t>
  </si>
  <si>
    <t>neglect</t>
  </si>
  <si>
    <t>Neglected Values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</si>
</sst>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Inner Ring</a:t>
            </a:r>
          </a:p>
        </c:rich>
      </c:tx>
      <c:layout>
        <c:manualLayout>
          <c:xMode val="edge"/>
          <c:yMode val="edge"/>
          <c:x val="0.44527768728747485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950597174994423E-2"/>
          <c:y val="0.22916744373726311"/>
          <c:w val="0.77361375973177449"/>
          <c:h val="0.53472403538694724"/>
        </c:manualLayout>
      </c:layout>
      <c:scatterChart>
        <c:scatterStyle val="lineMarker"/>
        <c:ser>
          <c:idx val="0"/>
          <c:order val="0"/>
          <c:tx>
            <c:v>Inner Ring</c:v>
          </c:tx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Mode val="edge"/>
                  <c:yMode val="edge"/>
                  <c:x val="0.49475298587497207"/>
                  <c:y val="0.1319448918487272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stdErr"/>
          </c:errBars>
          <c:xVal>
            <c:numRef>
              <c:f>Sheet1!$I$5:$I$14</c:f>
              <c:numCache>
                <c:formatCode>General</c:formatCode>
                <c:ptCount val="10"/>
                <c:pt idx="0">
                  <c:v>1.4805292123903562E-2</c:v>
                </c:pt>
                <c:pt idx="1">
                  <c:v>1.5154345549007305E-2</c:v>
                </c:pt>
                <c:pt idx="2">
                  <c:v>1.552931145406047E-2</c:v>
                </c:pt>
                <c:pt idx="3">
                  <c:v>1.5933563236728884E-2</c:v>
                </c:pt>
                <c:pt idx="4">
                  <c:v>1.6371122979960608E-2</c:v>
                </c:pt>
                <c:pt idx="5">
                  <c:v>1.6846831177496267E-2</c:v>
                </c:pt>
                <c:pt idx="6">
                  <c:v>1.736657409542252E-2</c:v>
                </c:pt>
                <c:pt idx="7">
                  <c:v>1.7937593427182673E-2</c:v>
                </c:pt>
                <c:pt idx="8">
                  <c:v>1.8568915931300067E-2</c:v>
                </c:pt>
                <c:pt idx="9">
                  <c:v>1.9271962172540728E-2</c:v>
                </c:pt>
              </c:numCache>
            </c:numRef>
          </c:xVal>
          <c:yVal>
            <c:numRef>
              <c:f>Sheet1!$G$5:$G$14</c:f>
              <c:numCache>
                <c:formatCode>General</c:formatCode>
                <c:ptCount val="10"/>
                <c:pt idx="0">
                  <c:v>23.82</c:v>
                </c:pt>
                <c:pt idx="1">
                  <c:v>24.344999999999999</c:v>
                </c:pt>
                <c:pt idx="2">
                  <c:v>25.185000000000002</c:v>
                </c:pt>
                <c:pt idx="3">
                  <c:v>25.64</c:v>
                </c:pt>
                <c:pt idx="4">
                  <c:v>26.880000000000003</c:v>
                </c:pt>
                <c:pt idx="5">
                  <c:v>27.484999999999999</c:v>
                </c:pt>
                <c:pt idx="6">
                  <c:v>28.21</c:v>
                </c:pt>
                <c:pt idx="7">
                  <c:v>28.9</c:v>
                </c:pt>
                <c:pt idx="8">
                  <c:v>30.335000000000001</c:v>
                </c:pt>
                <c:pt idx="9">
                  <c:v>31.204999999999998</c:v>
                </c:pt>
              </c:numCache>
            </c:numRef>
          </c:yVal>
        </c:ser>
        <c:axId val="51260800"/>
        <c:axId val="51275264"/>
      </c:scatterChart>
      <c:valAx>
        <c:axId val="51260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V^(-1/2)</a:t>
                </a:r>
              </a:p>
            </c:rich>
          </c:tx>
          <c:layout>
            <c:manualLayout>
              <c:xMode val="edge"/>
              <c:yMode val="edge"/>
              <c:x val="0.44827619023217169"/>
              <c:y val="0.871530733000803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275264"/>
        <c:crosses val="autoZero"/>
        <c:crossBetween val="midCat"/>
      </c:valAx>
      <c:valAx>
        <c:axId val="512752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Ring Diameter (mm)</a:t>
                </a:r>
              </a:p>
            </c:rich>
          </c:tx>
          <c:layout>
            <c:manualLayout>
              <c:xMode val="edge"/>
              <c:yMode val="edge"/>
              <c:x val="2.5487275029922804E-2"/>
              <c:y val="0.298612123657645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51260800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000" i="0"/>
            </a:pPr>
            <a:endParaRPr lang="en-US"/>
          </a:p>
        </c:txPr>
      </c:legendEntry>
      <c:layout>
        <c:manualLayout>
          <c:xMode val="edge"/>
          <c:yMode val="edge"/>
          <c:x val="0.74212947881245817"/>
          <c:y val="0.48611275944267934"/>
          <c:w val="0.20839595465642763"/>
          <c:h val="0.16666723180891863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Outer Ring</a:t>
            </a:r>
          </a:p>
        </c:rich>
      </c:tx>
      <c:layout>
        <c:manualLayout>
          <c:xMode val="edge"/>
          <c:yMode val="edge"/>
          <c:x val="0.45899941239788461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092721533797528E-2"/>
          <c:y val="0.23263967773328226"/>
          <c:w val="0.64856297482670933"/>
          <c:h val="0.53125180139092809"/>
        </c:manualLayout>
      </c:layout>
      <c:scatterChart>
        <c:scatterStyle val="lineMarker"/>
        <c:ser>
          <c:idx val="0"/>
          <c:order val="0"/>
          <c:tx>
            <c:v>Outer Ring</c:v>
          </c:tx>
          <c:trendline>
            <c:spPr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  <c:trendlineType val="linear"/>
            <c:dispEq val="1"/>
            <c:trendlineLbl>
              <c:layout>
                <c:manualLayout>
                  <c:xMode val="edge"/>
                  <c:yMode val="edge"/>
                  <c:x val="0.35676288434638365"/>
                  <c:y val="0.159722763816880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stdErr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Sheet1!$I$2:$I$14</c:f>
              <c:numCache>
                <c:formatCode>General</c:formatCode>
                <c:ptCount val="13"/>
                <c:pt idx="0">
                  <c:v>1.3887103557176445E-2</c:v>
                </c:pt>
                <c:pt idx="1">
                  <c:v>1.4173930812239872E-2</c:v>
                </c:pt>
                <c:pt idx="2">
                  <c:v>1.4479297869165785E-2</c:v>
                </c:pt>
                <c:pt idx="3">
                  <c:v>1.4805292123903562E-2</c:v>
                </c:pt>
                <c:pt idx="4">
                  <c:v>1.5154345549007305E-2</c:v>
                </c:pt>
                <c:pt idx="5">
                  <c:v>1.552931145406047E-2</c:v>
                </c:pt>
                <c:pt idx="6">
                  <c:v>1.5933563236728884E-2</c:v>
                </c:pt>
                <c:pt idx="7">
                  <c:v>1.6371122979960608E-2</c:v>
                </c:pt>
                <c:pt idx="8">
                  <c:v>1.6846831177496267E-2</c:v>
                </c:pt>
                <c:pt idx="9">
                  <c:v>1.736657409542252E-2</c:v>
                </c:pt>
                <c:pt idx="10">
                  <c:v>1.7937593427182673E-2</c:v>
                </c:pt>
                <c:pt idx="11">
                  <c:v>1.8568915931300067E-2</c:v>
                </c:pt>
                <c:pt idx="12">
                  <c:v>1.9271962172540728E-2</c:v>
                </c:pt>
              </c:numCache>
            </c:numRef>
          </c:xVal>
          <c:yVal>
            <c:numRef>
              <c:f>Sheet1!$H$2:$H$14</c:f>
              <c:numCache>
                <c:formatCode>General</c:formatCode>
                <c:ptCount val="13"/>
                <c:pt idx="0">
                  <c:v>37.695</c:v>
                </c:pt>
                <c:pt idx="1">
                  <c:v>38.204999999999998</c:v>
                </c:pt>
                <c:pt idx="2">
                  <c:v>39.730000000000004</c:v>
                </c:pt>
                <c:pt idx="3">
                  <c:v>40.98</c:v>
                </c:pt>
                <c:pt idx="4">
                  <c:v>42.89</c:v>
                </c:pt>
                <c:pt idx="5">
                  <c:v>43.370000000000005</c:v>
                </c:pt>
                <c:pt idx="6">
                  <c:v>44.709999999999994</c:v>
                </c:pt>
                <c:pt idx="7">
                  <c:v>45.814999999999998</c:v>
                </c:pt>
                <c:pt idx="8">
                  <c:v>46.83</c:v>
                </c:pt>
                <c:pt idx="9">
                  <c:v>47.769999999999996</c:v>
                </c:pt>
                <c:pt idx="10">
                  <c:v>48.344999999999999</c:v>
                </c:pt>
                <c:pt idx="11">
                  <c:v>50.14</c:v>
                </c:pt>
                <c:pt idx="12">
                  <c:v>51.305</c:v>
                </c:pt>
              </c:numCache>
            </c:numRef>
          </c:yVal>
        </c:ser>
        <c:axId val="51292032"/>
        <c:axId val="51302400"/>
      </c:scatterChart>
      <c:valAx>
        <c:axId val="51292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V^(-1/2)</a:t>
                </a:r>
              </a:p>
            </c:rich>
          </c:tx>
          <c:layout>
            <c:manualLayout>
              <c:xMode val="edge"/>
              <c:yMode val="edge"/>
              <c:x val="0.36421763118347228"/>
              <c:y val="0.871530733000803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302400"/>
        <c:crosses val="autoZero"/>
        <c:crossBetween val="midCat"/>
      </c:valAx>
      <c:valAx>
        <c:axId val="51302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Ring Diameter (mm)</a:t>
                </a:r>
              </a:p>
            </c:rich>
          </c:tx>
          <c:layout>
            <c:manualLayout>
              <c:xMode val="edge"/>
              <c:yMode val="edge"/>
              <c:x val="1.4909493674177227E-2"/>
              <c:y val="0.298612123657645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51292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978783923622121"/>
          <c:y val="0.48958499343869843"/>
          <c:w val="0.15228982824338166"/>
          <c:h val="0.16666723180891863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Multimeter vs. Power Supply values for Accelerating Voltage</a:t>
            </a:r>
          </a:p>
        </c:rich>
      </c:tx>
      <c:layout>
        <c:manualLayout>
          <c:xMode val="edge"/>
          <c:yMode val="edge"/>
          <c:x val="0.13095257125501542"/>
          <c:y val="3.74707688437326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55969464938885"/>
          <c:y val="0.16861845979679702"/>
          <c:w val="0.63690568746757503"/>
          <c:h val="0.66978999308172149"/>
        </c:manualLayout>
      </c:layout>
      <c:scatterChart>
        <c:scatterStyle val="lineMarker"/>
        <c:ser>
          <c:idx val="0"/>
          <c:order val="0"/>
          <c:tx>
            <c:strRef>
              <c:f>Sheet1!$B$16</c:f>
              <c:strCache>
                <c:ptCount val="1"/>
                <c:pt idx="0">
                  <c:v>HV (Power Supply)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Sheet1!$B$17:$B$24</c:f>
              <c:numCache>
                <c:formatCode>General</c:formatCode>
                <c:ptCount val="8"/>
                <c:pt idx="0">
                  <c:v>1300</c:v>
                </c:pt>
                <c:pt idx="1">
                  <c:v>1200</c:v>
                </c:pt>
                <c:pt idx="2">
                  <c:v>1100</c:v>
                </c:pt>
                <c:pt idx="3">
                  <c:v>1100</c:v>
                </c:pt>
                <c:pt idx="4">
                  <c:v>880</c:v>
                </c:pt>
                <c:pt idx="5">
                  <c:v>800</c:v>
                </c:pt>
                <c:pt idx="6">
                  <c:v>600</c:v>
                </c:pt>
                <c:pt idx="7">
                  <c:v>400</c:v>
                </c:pt>
              </c:numCache>
            </c:numRef>
          </c:xVal>
          <c:yVal>
            <c:numRef>
              <c:f>Sheet1!$A$17:$A$24</c:f>
              <c:numCache>
                <c:formatCode>General</c:formatCode>
                <c:ptCount val="8"/>
                <c:pt idx="0">
                  <c:v>1340</c:v>
                </c:pt>
                <c:pt idx="1">
                  <c:v>1245</c:v>
                </c:pt>
                <c:pt idx="2">
                  <c:v>1135</c:v>
                </c:pt>
                <c:pt idx="3">
                  <c:v>1128</c:v>
                </c:pt>
                <c:pt idx="4">
                  <c:v>910</c:v>
                </c:pt>
                <c:pt idx="5">
                  <c:v>819</c:v>
                </c:pt>
                <c:pt idx="6">
                  <c:v>615</c:v>
                </c:pt>
                <c:pt idx="7">
                  <c:v>408</c:v>
                </c:pt>
              </c:numCache>
            </c:numRef>
          </c:yVal>
        </c:ser>
        <c:axId val="51479296"/>
        <c:axId val="51481216"/>
      </c:scatterChart>
      <c:valAx>
        <c:axId val="51479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Volts (power supply)</a:t>
                </a:r>
              </a:p>
            </c:rich>
          </c:tx>
          <c:layout>
            <c:manualLayout>
              <c:xMode val="edge"/>
              <c:yMode val="edge"/>
              <c:x val="0.33779810994191478"/>
              <c:y val="0.911008067513250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81216"/>
        <c:crosses val="autoZero"/>
        <c:crossBetween val="midCat"/>
      </c:valAx>
      <c:valAx>
        <c:axId val="51481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Volts (Multimeter)</a:t>
                </a:r>
              </a:p>
            </c:rich>
          </c:tx>
          <c:layout>
            <c:manualLayout>
              <c:xMode val="edge"/>
              <c:yMode val="edge"/>
              <c:x val="2.3809558410002804E-2"/>
              <c:y val="0.370023842331860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792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684626529695826"/>
          <c:y val="0.47775230275759151"/>
          <c:w val="0.28720279832065881"/>
          <c:h val="0.100702691267531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29</xdr:row>
      <xdr:rowOff>0</xdr:rowOff>
    </xdr:from>
    <xdr:to>
      <xdr:col>13</xdr:col>
      <xdr:colOff>1476375</xdr:colOff>
      <xdr:row>43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15</xdr:row>
      <xdr:rowOff>9525</xdr:rowOff>
    </xdr:from>
    <xdr:to>
      <xdr:col>13</xdr:col>
      <xdr:colOff>1009650</xdr:colOff>
      <xdr:row>29</xdr:row>
      <xdr:rowOff>85725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180975</xdr:rowOff>
    </xdr:from>
    <xdr:to>
      <xdr:col>8</xdr:col>
      <xdr:colOff>161925</xdr:colOff>
      <xdr:row>36</xdr:row>
      <xdr:rowOff>57150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H1" zoomScaleNormal="100" workbookViewId="0">
      <selection activeCell="O21" sqref="O21"/>
    </sheetView>
  </sheetViews>
  <sheetFormatPr defaultRowHeight="15"/>
  <cols>
    <col min="1" max="1" width="22.140625" bestFit="1" customWidth="1"/>
    <col min="6" max="6" width="16.5703125" bestFit="1" customWidth="1"/>
    <col min="11" max="11" width="27.5703125" customWidth="1"/>
    <col min="12" max="12" width="20" bestFit="1" customWidth="1"/>
    <col min="13" max="13" width="22.28515625" bestFit="1" customWidth="1"/>
    <col min="14" max="14" width="22.7109375" bestFit="1" customWidth="1"/>
    <col min="15" max="16" width="18.140625" bestFit="1" customWidth="1"/>
    <col min="17" max="17" width="16.7109375" bestFit="1" customWidth="1"/>
  </cols>
  <sheetData>
    <row r="1" spans="1:17">
      <c r="A1" t="s">
        <v>19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4</v>
      </c>
      <c r="H1" t="s">
        <v>5</v>
      </c>
      <c r="I1" t="s">
        <v>6</v>
      </c>
      <c r="K1" t="s">
        <v>10</v>
      </c>
      <c r="L1" t="s">
        <v>7</v>
      </c>
      <c r="M1" t="s">
        <v>14</v>
      </c>
      <c r="N1" t="s">
        <v>15</v>
      </c>
      <c r="O1" t="s">
        <v>16</v>
      </c>
      <c r="P1" t="s">
        <v>13</v>
      </c>
      <c r="Q1" t="s">
        <v>23</v>
      </c>
    </row>
    <row r="2" spans="1:17">
      <c r="A2">
        <f>1.0387*F2-8.167</f>
        <v>5185.3329999999996</v>
      </c>
      <c r="B2">
        <v>18.23</v>
      </c>
      <c r="C2">
        <v>21.3</v>
      </c>
      <c r="D2">
        <v>35.130000000000003</v>
      </c>
      <c r="E2">
        <v>40.26</v>
      </c>
      <c r="F2">
        <v>5000</v>
      </c>
      <c r="G2">
        <f>AVERAGE(B2,C2)</f>
        <v>19.765000000000001</v>
      </c>
      <c r="H2">
        <f>AVERAGE(D2,E2)</f>
        <v>37.695</v>
      </c>
      <c r="I2">
        <f>1/SQRT(A2)</f>
        <v>1.3887103557176445E-2</v>
      </c>
      <c r="K2" t="s">
        <v>11</v>
      </c>
      <c r="M2">
        <f>1/((G2/1000)*(SQRT(A2)))</f>
        <v>0.70261085540988832</v>
      </c>
      <c r="N2">
        <f>1/((H2/1000)*(SQRT(A2)))</f>
        <v>0.36840704489127057</v>
      </c>
      <c r="O2">
        <f>M2*0.000000000319</f>
        <v>2.2413286287575435E-10</v>
      </c>
      <c r="P2">
        <f>N2*0.000000000319</f>
        <v>1.1752184732031531E-10</v>
      </c>
      <c r="Q2" t="s">
        <v>22</v>
      </c>
    </row>
    <row r="3" spans="1:17">
      <c r="A3">
        <f t="shared" ref="A3:A14" si="0">1.0387*F3-8.167</f>
        <v>4977.5929999999998</v>
      </c>
      <c r="B3">
        <v>19.510000000000002</v>
      </c>
      <c r="C3">
        <v>23.28</v>
      </c>
      <c r="D3">
        <v>35.56</v>
      </c>
      <c r="E3">
        <v>40.85</v>
      </c>
      <c r="F3">
        <v>4800</v>
      </c>
      <c r="G3">
        <f t="shared" ref="G3:G14" si="1">AVERAGE(B3,C3)</f>
        <v>21.395000000000003</v>
      </c>
      <c r="H3">
        <f t="shared" ref="H3:H14" si="2">AVERAGE(D3,E3)</f>
        <v>38.204999999999998</v>
      </c>
      <c r="I3">
        <f t="shared" ref="I3:I14" si="3">1/SQRT(A3)</f>
        <v>1.4173930812239872E-2</v>
      </c>
      <c r="K3">
        <f>INDEX(LINEST($G$2:$G$14,$I$2:$I$14,1,1),1,1)</f>
        <v>1942.7990847173057</v>
      </c>
      <c r="M3">
        <f t="shared" ref="M3:M14" si="4">1/((G3/1000)*(SQRT(A3)))</f>
        <v>0.66248800244168593</v>
      </c>
      <c r="N3">
        <f t="shared" ref="N3:N14" si="5">1/((H3/1000)*(SQRT(A3)))</f>
        <v>0.37099674943698135</v>
      </c>
      <c r="O3">
        <f t="shared" ref="O3:O14" si="6">M3*0.000000000319</f>
        <v>2.113336727788978E-10</v>
      </c>
      <c r="P3">
        <f t="shared" ref="P3:P14" si="7">N3*0.000000000319</f>
        <v>1.1834796307039705E-10</v>
      </c>
      <c r="Q3" t="s">
        <v>22</v>
      </c>
    </row>
    <row r="4" spans="1:17">
      <c r="A4">
        <f t="shared" si="0"/>
        <v>4769.8529999999992</v>
      </c>
      <c r="B4">
        <v>20.079999999999998</v>
      </c>
      <c r="C4">
        <v>25.49</v>
      </c>
      <c r="D4">
        <v>36.67</v>
      </c>
      <c r="E4">
        <v>42.79</v>
      </c>
      <c r="F4">
        <v>4600</v>
      </c>
      <c r="G4">
        <f t="shared" si="1"/>
        <v>22.784999999999997</v>
      </c>
      <c r="H4">
        <f t="shared" si="2"/>
        <v>39.730000000000004</v>
      </c>
      <c r="I4">
        <f t="shared" si="3"/>
        <v>1.4479297869165785E-2</v>
      </c>
      <c r="K4">
        <f>INDEX(LINEST($G$2:$G$14,$I$2:$I$14,1,1),2,1)</f>
        <v>115.280385617314</v>
      </c>
      <c r="M4">
        <f t="shared" si="4"/>
        <v>0.63547499974394495</v>
      </c>
      <c r="N4">
        <f t="shared" si="5"/>
        <v>0.3644424331529269</v>
      </c>
      <c r="O4">
        <f t="shared" si="6"/>
        <v>2.0271652491831842E-10</v>
      </c>
      <c r="P4">
        <f t="shared" si="7"/>
        <v>1.1625713617578368E-10</v>
      </c>
      <c r="Q4" t="s">
        <v>22</v>
      </c>
    </row>
    <row r="5" spans="1:17">
      <c r="A5">
        <f t="shared" si="0"/>
        <v>4562.1129999999994</v>
      </c>
      <c r="B5">
        <v>21.43</v>
      </c>
      <c r="C5">
        <v>26.21</v>
      </c>
      <c r="D5">
        <v>38.479999999999997</v>
      </c>
      <c r="E5">
        <v>43.48</v>
      </c>
      <c r="F5">
        <v>4400</v>
      </c>
      <c r="G5">
        <f t="shared" si="1"/>
        <v>23.82</v>
      </c>
      <c r="H5">
        <f t="shared" si="2"/>
        <v>40.98</v>
      </c>
      <c r="I5">
        <f t="shared" si="3"/>
        <v>1.4805292123903562E-2</v>
      </c>
      <c r="M5">
        <f t="shared" si="4"/>
        <v>0.62154878773734512</v>
      </c>
      <c r="N5">
        <f t="shared" si="5"/>
        <v>0.36128092054425487</v>
      </c>
      <c r="O5">
        <f t="shared" si="6"/>
        <v>1.9827406328821307E-10</v>
      </c>
      <c r="P5">
        <f t="shared" si="7"/>
        <v>1.152486136536173E-10</v>
      </c>
    </row>
    <row r="6" spans="1:17">
      <c r="A6">
        <f t="shared" si="0"/>
        <v>4354.3729999999996</v>
      </c>
      <c r="B6">
        <v>21.02</v>
      </c>
      <c r="C6">
        <v>27.67</v>
      </c>
      <c r="D6">
        <v>40.82</v>
      </c>
      <c r="E6">
        <v>44.96</v>
      </c>
      <c r="F6">
        <v>4200</v>
      </c>
      <c r="G6">
        <f t="shared" si="1"/>
        <v>24.344999999999999</v>
      </c>
      <c r="H6">
        <f t="shared" si="2"/>
        <v>42.89</v>
      </c>
      <c r="I6">
        <f t="shared" si="3"/>
        <v>1.5154345549007305E-2</v>
      </c>
      <c r="K6" t="s">
        <v>12</v>
      </c>
      <c r="M6">
        <f t="shared" si="4"/>
        <v>0.62248287323915819</v>
      </c>
      <c r="N6">
        <f t="shared" si="5"/>
        <v>0.35333050941961547</v>
      </c>
      <c r="O6">
        <f t="shared" si="6"/>
        <v>1.9857203656329144E-10</v>
      </c>
      <c r="P6">
        <f t="shared" si="7"/>
        <v>1.1271243250485733E-10</v>
      </c>
    </row>
    <row r="7" spans="1:17">
      <c r="A7">
        <f t="shared" si="0"/>
        <v>4146.6329999999998</v>
      </c>
      <c r="B7">
        <v>21.8</v>
      </c>
      <c r="C7">
        <v>28.57</v>
      </c>
      <c r="D7">
        <v>41.06</v>
      </c>
      <c r="E7">
        <v>45.68</v>
      </c>
      <c r="F7">
        <v>4000</v>
      </c>
      <c r="G7">
        <f t="shared" si="1"/>
        <v>25.185000000000002</v>
      </c>
      <c r="H7">
        <f t="shared" si="2"/>
        <v>43.370000000000005</v>
      </c>
      <c r="I7">
        <f t="shared" si="3"/>
        <v>1.552931145406047E-2</v>
      </c>
      <c r="K7">
        <f>INDEX(LINEST($H$2:$H$14,$I$2:$I$14,1,1),1,1)</f>
        <v>2524.0083859844085</v>
      </c>
      <c r="M7">
        <f t="shared" si="4"/>
        <v>0.61660954751083852</v>
      </c>
      <c r="N7">
        <f t="shared" si="5"/>
        <v>0.35806574715380374</v>
      </c>
      <c r="O7">
        <f t="shared" si="6"/>
        <v>1.9669844565595749E-10</v>
      </c>
      <c r="P7">
        <f t="shared" si="7"/>
        <v>1.1422297334206339E-10</v>
      </c>
    </row>
    <row r="8" spans="1:17">
      <c r="A8">
        <f t="shared" si="0"/>
        <v>3938.893</v>
      </c>
      <c r="B8">
        <v>22.32</v>
      </c>
      <c r="C8">
        <v>28.96</v>
      </c>
      <c r="D8">
        <v>42.16</v>
      </c>
      <c r="E8">
        <v>47.26</v>
      </c>
      <c r="F8">
        <v>3800</v>
      </c>
      <c r="G8">
        <f t="shared" si="1"/>
        <v>25.64</v>
      </c>
      <c r="H8">
        <f t="shared" si="2"/>
        <v>44.709999999999994</v>
      </c>
      <c r="I8">
        <f t="shared" si="3"/>
        <v>1.5933563236728884E-2</v>
      </c>
      <c r="K8">
        <f>INDEX(LINEST($H$2:$H$14,$I$2:$I$14,1,1),2,1)</f>
        <v>136.50641611893172</v>
      </c>
      <c r="M8">
        <f t="shared" si="4"/>
        <v>0.62143382358536992</v>
      </c>
      <c r="N8">
        <f t="shared" si="5"/>
        <v>0.35637582725853023</v>
      </c>
      <c r="O8">
        <f t="shared" si="6"/>
        <v>1.9823738972373298E-10</v>
      </c>
      <c r="P8">
        <f t="shared" si="7"/>
        <v>1.1368388889547114E-10</v>
      </c>
    </row>
    <row r="9" spans="1:17">
      <c r="A9">
        <f t="shared" si="0"/>
        <v>3731.1529999999998</v>
      </c>
      <c r="B9">
        <v>24.1</v>
      </c>
      <c r="C9">
        <v>29.66</v>
      </c>
      <c r="D9">
        <v>43.57</v>
      </c>
      <c r="E9">
        <v>48.06</v>
      </c>
      <c r="F9">
        <v>3600</v>
      </c>
      <c r="G9">
        <f t="shared" si="1"/>
        <v>26.880000000000003</v>
      </c>
      <c r="H9">
        <f t="shared" si="2"/>
        <v>45.814999999999998</v>
      </c>
      <c r="I9">
        <f t="shared" si="3"/>
        <v>1.6371122979960608E-2</v>
      </c>
      <c r="M9">
        <f t="shared" si="4"/>
        <v>0.60904475371877254</v>
      </c>
      <c r="N9">
        <f t="shared" si="5"/>
        <v>0.35733107017266419</v>
      </c>
      <c r="O9">
        <f t="shared" si="6"/>
        <v>1.9428527643628842E-10</v>
      </c>
      <c r="P9">
        <f t="shared" si="7"/>
        <v>1.1398861138507988E-10</v>
      </c>
    </row>
    <row r="10" spans="1:17">
      <c r="A10">
        <f t="shared" si="0"/>
        <v>3523.413</v>
      </c>
      <c r="B10">
        <v>24.67</v>
      </c>
      <c r="C10">
        <v>30.3</v>
      </c>
      <c r="D10">
        <v>43.9</v>
      </c>
      <c r="E10">
        <v>49.76</v>
      </c>
      <c r="F10">
        <v>3400</v>
      </c>
      <c r="G10">
        <f t="shared" si="1"/>
        <v>27.484999999999999</v>
      </c>
      <c r="H10">
        <f t="shared" si="2"/>
        <v>46.83</v>
      </c>
      <c r="I10">
        <f t="shared" si="3"/>
        <v>1.6846831177496267E-2</v>
      </c>
      <c r="M10">
        <f t="shared" si="4"/>
        <v>0.61294637720561285</v>
      </c>
      <c r="N10">
        <f t="shared" si="5"/>
        <v>0.35974441976289273</v>
      </c>
      <c r="O10">
        <f t="shared" si="6"/>
        <v>1.9552989432859049E-10</v>
      </c>
      <c r="P10">
        <f t="shared" si="7"/>
        <v>1.1475846990436278E-10</v>
      </c>
    </row>
    <row r="11" spans="1:17">
      <c r="A11">
        <f t="shared" si="0"/>
        <v>3315.6729999999998</v>
      </c>
      <c r="B11">
        <v>25.8</v>
      </c>
      <c r="C11">
        <v>30.62</v>
      </c>
      <c r="D11">
        <v>44.06</v>
      </c>
      <c r="E11">
        <v>51.48</v>
      </c>
      <c r="F11">
        <v>3200</v>
      </c>
      <c r="G11">
        <f t="shared" si="1"/>
        <v>28.21</v>
      </c>
      <c r="H11">
        <f t="shared" si="2"/>
        <v>47.769999999999996</v>
      </c>
      <c r="I11">
        <f t="shared" si="3"/>
        <v>1.736657409542252E-2</v>
      </c>
      <c r="M11">
        <f t="shared" si="4"/>
        <v>0.61561765669700519</v>
      </c>
      <c r="N11">
        <f t="shared" si="5"/>
        <v>0.36354561639988531</v>
      </c>
      <c r="O11">
        <f t="shared" si="6"/>
        <v>1.9638203248634465E-10</v>
      </c>
      <c r="P11">
        <f t="shared" si="7"/>
        <v>1.159710516315634E-10</v>
      </c>
    </row>
    <row r="12" spans="1:17">
      <c r="A12">
        <f t="shared" si="0"/>
        <v>3107.933</v>
      </c>
      <c r="B12">
        <v>26.49</v>
      </c>
      <c r="C12">
        <v>31.31</v>
      </c>
      <c r="D12">
        <v>45.03</v>
      </c>
      <c r="E12">
        <v>51.66</v>
      </c>
      <c r="F12">
        <v>3000</v>
      </c>
      <c r="G12">
        <f t="shared" si="1"/>
        <v>28.9</v>
      </c>
      <c r="H12">
        <f t="shared" si="2"/>
        <v>48.344999999999999</v>
      </c>
      <c r="I12">
        <f t="shared" si="3"/>
        <v>1.7937593427182673E-2</v>
      </c>
      <c r="M12">
        <f t="shared" si="4"/>
        <v>0.62067797325891605</v>
      </c>
      <c r="N12">
        <f t="shared" si="5"/>
        <v>0.37103306292652133</v>
      </c>
      <c r="O12">
        <f t="shared" si="6"/>
        <v>1.9799627346959421E-10</v>
      </c>
      <c r="P12">
        <f t="shared" si="7"/>
        <v>1.1835954707356029E-10</v>
      </c>
    </row>
    <row r="13" spans="1:17">
      <c r="A13">
        <f t="shared" si="0"/>
        <v>2900.1929999999998</v>
      </c>
      <c r="B13">
        <v>27.46</v>
      </c>
      <c r="C13">
        <v>33.21</v>
      </c>
      <c r="D13">
        <v>47.18</v>
      </c>
      <c r="E13">
        <v>53.1</v>
      </c>
      <c r="F13">
        <v>2800</v>
      </c>
      <c r="G13">
        <f t="shared" si="1"/>
        <v>30.335000000000001</v>
      </c>
      <c r="H13">
        <f t="shared" si="2"/>
        <v>50.14</v>
      </c>
      <c r="I13">
        <f t="shared" si="3"/>
        <v>1.8568915931300067E-2</v>
      </c>
      <c r="M13">
        <f t="shared" si="4"/>
        <v>0.6121284302390001</v>
      </c>
      <c r="N13">
        <f t="shared" si="5"/>
        <v>0.37034136281013291</v>
      </c>
      <c r="O13">
        <f t="shared" si="6"/>
        <v>1.9526896924624103E-10</v>
      </c>
      <c r="P13">
        <f t="shared" si="7"/>
        <v>1.181388947364324E-10</v>
      </c>
    </row>
    <row r="14" spans="1:17">
      <c r="A14">
        <f t="shared" si="0"/>
        <v>2692.453</v>
      </c>
      <c r="B14">
        <v>28.33</v>
      </c>
      <c r="C14">
        <v>34.08</v>
      </c>
      <c r="D14">
        <v>48.4</v>
      </c>
      <c r="E14">
        <v>54.21</v>
      </c>
      <c r="F14">
        <v>2600</v>
      </c>
      <c r="G14">
        <f t="shared" si="1"/>
        <v>31.204999999999998</v>
      </c>
      <c r="H14">
        <f t="shared" si="2"/>
        <v>51.305</v>
      </c>
      <c r="I14">
        <f t="shared" si="3"/>
        <v>1.9271962172540728E-2</v>
      </c>
      <c r="M14">
        <f t="shared" si="4"/>
        <v>0.61759212217723858</v>
      </c>
      <c r="N14">
        <f t="shared" si="5"/>
        <v>0.3756351656279257</v>
      </c>
      <c r="O14">
        <f t="shared" si="6"/>
        <v>1.9701188697453911E-10</v>
      </c>
      <c r="P14">
        <f t="shared" si="7"/>
        <v>1.1982761783530828E-10</v>
      </c>
    </row>
    <row r="16" spans="1:17">
      <c r="A16" t="s">
        <v>8</v>
      </c>
      <c r="B16" t="s">
        <v>9</v>
      </c>
      <c r="O16" t="s">
        <v>17</v>
      </c>
      <c r="P16" t="s">
        <v>18</v>
      </c>
    </row>
    <row r="17" spans="1:16">
      <c r="A17">
        <v>1340</v>
      </c>
      <c r="B17">
        <v>1300</v>
      </c>
      <c r="O17">
        <f>AVERAGE(O5:O14)</f>
        <v>1.9682562681727929E-10</v>
      </c>
      <c r="P17">
        <f>AVERAGE(P5:P14)</f>
        <v>1.156912100962316E-10</v>
      </c>
    </row>
    <row r="18" spans="1:16">
      <c r="A18">
        <v>1245</v>
      </c>
      <c r="B18">
        <v>1200</v>
      </c>
      <c r="O18" t="s">
        <v>21</v>
      </c>
      <c r="P18" t="s">
        <v>21</v>
      </c>
    </row>
    <row r="19" spans="1:16">
      <c r="A19">
        <v>1135</v>
      </c>
      <c r="B19">
        <v>1100</v>
      </c>
      <c r="O19">
        <f>STDEV(O5:O14)</f>
        <v>1.4649434064989181E-12</v>
      </c>
      <c r="P19">
        <f>STDEV(P5:P14)</f>
        <v>2.3409939566879689E-12</v>
      </c>
    </row>
    <row r="20" spans="1:16">
      <c r="A20">
        <v>1128</v>
      </c>
      <c r="B20">
        <v>1100</v>
      </c>
    </row>
    <row r="21" spans="1:16">
      <c r="A21">
        <v>910</v>
      </c>
      <c r="B21">
        <v>880</v>
      </c>
    </row>
    <row r="22" spans="1:16">
      <c r="A22">
        <v>819</v>
      </c>
      <c r="B22">
        <v>800</v>
      </c>
    </row>
    <row r="23" spans="1:16">
      <c r="A23">
        <v>615</v>
      </c>
      <c r="B23">
        <v>600</v>
      </c>
    </row>
    <row r="24" spans="1:16">
      <c r="A24">
        <v>408</v>
      </c>
      <c r="B24">
        <v>400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</cp:lastModifiedBy>
  <dcterms:created xsi:type="dcterms:W3CDTF">2007-12-05T21:55:30Z</dcterms:created>
  <dcterms:modified xsi:type="dcterms:W3CDTF">2007-12-10T04:33:18Z</dcterms:modified>
</cp:coreProperties>
</file>