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21075" windowHeight="9780" activeTab="1"/>
  </bookViews>
  <sheets>
    <sheet name="Chart1" sheetId="4" r:id="rId1"/>
    <sheet name="Chart2" sheetId="5" r:id="rId2"/>
    <sheet name="Sheet1" sheetId="1" r:id="rId3"/>
  </sheets>
  <calcPr calcId="125725"/>
</workbook>
</file>

<file path=xl/calcChain.xml><?xml version="1.0" encoding="utf-8"?>
<calcChain xmlns="http://schemas.openxmlformats.org/spreadsheetml/2006/main">
  <c r="P4" i="1"/>
  <c r="P65"/>
  <c r="P66"/>
  <c r="P67"/>
  <c r="P64"/>
  <c r="P63"/>
  <c r="P3"/>
  <c r="P2"/>
  <c r="M148"/>
  <c r="M143"/>
  <c r="M137"/>
  <c r="M131"/>
  <c r="M123"/>
  <c r="M113"/>
  <c r="M102"/>
  <c r="M90"/>
  <c r="M79"/>
  <c r="M65"/>
  <c r="M54"/>
  <c r="M44"/>
  <c r="M34"/>
  <c r="M24"/>
  <c r="M14"/>
  <c r="M4"/>
  <c r="M147"/>
  <c r="M146"/>
  <c r="M142"/>
  <c r="M141"/>
  <c r="M136"/>
  <c r="M135"/>
  <c r="M130"/>
  <c r="M129"/>
  <c r="M122"/>
  <c r="M121"/>
  <c r="M112"/>
  <c r="M111"/>
  <c r="M101"/>
  <c r="M100"/>
  <c r="M89"/>
  <c r="M88"/>
  <c r="M78"/>
  <c r="M77"/>
  <c r="K147"/>
  <c r="K146"/>
  <c r="K142"/>
  <c r="K141"/>
  <c r="K136"/>
  <c r="K135"/>
  <c r="K130"/>
  <c r="K129"/>
  <c r="K121"/>
  <c r="K122"/>
  <c r="K112"/>
  <c r="K111"/>
  <c r="K101"/>
  <c r="K100"/>
  <c r="K89"/>
  <c r="K88"/>
  <c r="K78"/>
  <c r="K77"/>
  <c r="M64"/>
  <c r="M63"/>
  <c r="K64"/>
  <c r="K63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3"/>
  <c r="C4"/>
  <c r="C5"/>
  <c r="C6"/>
  <c r="C7"/>
  <c r="C8"/>
  <c r="C9"/>
  <c r="C10"/>
  <c r="C11"/>
  <c r="C2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2"/>
  <c r="F3"/>
  <c r="H3" s="1"/>
  <c r="F4"/>
  <c r="H4" s="1"/>
  <c r="F5"/>
  <c r="H5" s="1"/>
  <c r="F6"/>
  <c r="H6" s="1"/>
  <c r="F7"/>
  <c r="H7" s="1"/>
  <c r="F8"/>
  <c r="H8" s="1"/>
  <c r="F9"/>
  <c r="H9" s="1"/>
  <c r="F10"/>
  <c r="H10" s="1"/>
  <c r="F11"/>
  <c r="H11" s="1"/>
  <c r="F12"/>
  <c r="H12" s="1"/>
  <c r="F13"/>
  <c r="H13" s="1"/>
  <c r="F14"/>
  <c r="H14" s="1"/>
  <c r="F15"/>
  <c r="H15" s="1"/>
  <c r="F16"/>
  <c r="H16" s="1"/>
  <c r="F17"/>
  <c r="H17" s="1"/>
  <c r="F18"/>
  <c r="H18" s="1"/>
  <c r="F19"/>
  <c r="H19" s="1"/>
  <c r="F20"/>
  <c r="H20" s="1"/>
  <c r="F21"/>
  <c r="H21" s="1"/>
  <c r="F22"/>
  <c r="H22" s="1"/>
  <c r="F23"/>
  <c r="H23" s="1"/>
  <c r="F24"/>
  <c r="H24" s="1"/>
  <c r="F25"/>
  <c r="H25" s="1"/>
  <c r="F26"/>
  <c r="H26" s="1"/>
  <c r="F27"/>
  <c r="H27" s="1"/>
  <c r="F28"/>
  <c r="H28" s="1"/>
  <c r="F29"/>
  <c r="H29" s="1"/>
  <c r="F30"/>
  <c r="H30" s="1"/>
  <c r="F31"/>
  <c r="H31" s="1"/>
  <c r="F32"/>
  <c r="H32" s="1"/>
  <c r="F33"/>
  <c r="H33" s="1"/>
  <c r="F34"/>
  <c r="H34" s="1"/>
  <c r="F35"/>
  <c r="H35" s="1"/>
  <c r="F36"/>
  <c r="H36" s="1"/>
  <c r="F37"/>
  <c r="H37" s="1"/>
  <c r="F38"/>
  <c r="H38" s="1"/>
  <c r="F39"/>
  <c r="H39" s="1"/>
  <c r="F40"/>
  <c r="H40" s="1"/>
  <c r="F41"/>
  <c r="H41" s="1"/>
  <c r="F42"/>
  <c r="H42" s="1"/>
  <c r="F43"/>
  <c r="H43" s="1"/>
  <c r="F44"/>
  <c r="H44" s="1"/>
  <c r="F45"/>
  <c r="H45" s="1"/>
  <c r="F46"/>
  <c r="H46" s="1"/>
  <c r="F47"/>
  <c r="H47" s="1"/>
  <c r="F48"/>
  <c r="H48" s="1"/>
  <c r="F49"/>
  <c r="H49" s="1"/>
  <c r="F50"/>
  <c r="H50" s="1"/>
  <c r="F51"/>
  <c r="H51" s="1"/>
  <c r="F52"/>
  <c r="H52" s="1"/>
  <c r="F53"/>
  <c r="H53" s="1"/>
  <c r="F54"/>
  <c r="H54" s="1"/>
  <c r="F55"/>
  <c r="H55" s="1"/>
  <c r="F56"/>
  <c r="H56" s="1"/>
  <c r="F57"/>
  <c r="H57" s="1"/>
  <c r="F58"/>
  <c r="H58" s="1"/>
  <c r="F59"/>
  <c r="H59" s="1"/>
  <c r="F60"/>
  <c r="H60" s="1"/>
  <c r="F61"/>
  <c r="H61" s="1"/>
  <c r="F63"/>
  <c r="H63" s="1"/>
  <c r="F64"/>
  <c r="H64" s="1"/>
  <c r="F65"/>
  <c r="H65" s="1"/>
  <c r="F66"/>
  <c r="H66" s="1"/>
  <c r="F67"/>
  <c r="H67" s="1"/>
  <c r="F68"/>
  <c r="H68" s="1"/>
  <c r="F69"/>
  <c r="H69" s="1"/>
  <c r="F70"/>
  <c r="H70" s="1"/>
  <c r="F71"/>
  <c r="H71" s="1"/>
  <c r="F72"/>
  <c r="H72" s="1"/>
  <c r="F73"/>
  <c r="H73" s="1"/>
  <c r="F74"/>
  <c r="H74" s="1"/>
  <c r="F75"/>
  <c r="H75" s="1"/>
  <c r="F76"/>
  <c r="H76" s="1"/>
  <c r="F77"/>
  <c r="H77" s="1"/>
  <c r="F78"/>
  <c r="H78" s="1"/>
  <c r="F79"/>
  <c r="H79" s="1"/>
  <c r="F80"/>
  <c r="H80" s="1"/>
  <c r="F81"/>
  <c r="H81" s="1"/>
  <c r="F82"/>
  <c r="H82" s="1"/>
  <c r="F83"/>
  <c r="H83" s="1"/>
  <c r="F84"/>
  <c r="H84" s="1"/>
  <c r="F85"/>
  <c r="H85" s="1"/>
  <c r="F86"/>
  <c r="H86" s="1"/>
  <c r="F87"/>
  <c r="H87" s="1"/>
  <c r="F88"/>
  <c r="H88" s="1"/>
  <c r="F89"/>
  <c r="H89" s="1"/>
  <c r="F90"/>
  <c r="H90" s="1"/>
  <c r="F91"/>
  <c r="H91" s="1"/>
  <c r="F92"/>
  <c r="H92" s="1"/>
  <c r="F93"/>
  <c r="H93" s="1"/>
  <c r="F94"/>
  <c r="H94" s="1"/>
  <c r="F95"/>
  <c r="H95" s="1"/>
  <c r="F96"/>
  <c r="H96" s="1"/>
  <c r="F97"/>
  <c r="H97" s="1"/>
  <c r="F98"/>
  <c r="H98" s="1"/>
  <c r="F99"/>
  <c r="H99" s="1"/>
  <c r="F100"/>
  <c r="H100" s="1"/>
  <c r="F101"/>
  <c r="H101" s="1"/>
  <c r="F102"/>
  <c r="H102" s="1"/>
  <c r="F103"/>
  <c r="H103" s="1"/>
  <c r="F104"/>
  <c r="H104" s="1"/>
  <c r="F105"/>
  <c r="H105" s="1"/>
  <c r="F106"/>
  <c r="H106" s="1"/>
  <c r="F107"/>
  <c r="H107" s="1"/>
  <c r="F108"/>
  <c r="H108" s="1"/>
  <c r="F109"/>
  <c r="H109" s="1"/>
  <c r="F110"/>
  <c r="H110" s="1"/>
  <c r="F111"/>
  <c r="H111" s="1"/>
  <c r="F112"/>
  <c r="H112" s="1"/>
  <c r="F113"/>
  <c r="H113" s="1"/>
  <c r="F114"/>
  <c r="H114" s="1"/>
  <c r="F115"/>
  <c r="H115" s="1"/>
  <c r="F116"/>
  <c r="H116" s="1"/>
  <c r="F117"/>
  <c r="H117" s="1"/>
  <c r="F118"/>
  <c r="H118" s="1"/>
  <c r="F119"/>
  <c r="H119" s="1"/>
  <c r="F120"/>
  <c r="H120" s="1"/>
  <c r="F121"/>
  <c r="H121" s="1"/>
  <c r="F122"/>
  <c r="H122" s="1"/>
  <c r="F123"/>
  <c r="H123" s="1"/>
  <c r="F124"/>
  <c r="H124" s="1"/>
  <c r="F125"/>
  <c r="H125" s="1"/>
  <c r="F126"/>
  <c r="H126" s="1"/>
  <c r="F127"/>
  <c r="H127" s="1"/>
  <c r="F128"/>
  <c r="H128" s="1"/>
  <c r="F129"/>
  <c r="H129" s="1"/>
  <c r="F130"/>
  <c r="H130" s="1"/>
  <c r="F131"/>
  <c r="H131" s="1"/>
  <c r="F132"/>
  <c r="H132" s="1"/>
  <c r="F133"/>
  <c r="H133" s="1"/>
  <c r="F134"/>
  <c r="H134" s="1"/>
  <c r="F135"/>
  <c r="H135" s="1"/>
  <c r="F136"/>
  <c r="H136" s="1"/>
  <c r="F137"/>
  <c r="H137" s="1"/>
  <c r="F138"/>
  <c r="H138" s="1"/>
  <c r="F139"/>
  <c r="H139" s="1"/>
  <c r="F140"/>
  <c r="H140" s="1"/>
  <c r="F141"/>
  <c r="H141" s="1"/>
  <c r="F142"/>
  <c r="H142" s="1"/>
  <c r="F143"/>
  <c r="H143" s="1"/>
  <c r="F144"/>
  <c r="H144" s="1"/>
  <c r="F145"/>
  <c r="H145" s="1"/>
  <c r="F146"/>
  <c r="H146" s="1"/>
  <c r="F147"/>
  <c r="H147" s="1"/>
  <c r="F148"/>
  <c r="H148" s="1"/>
  <c r="F2"/>
  <c r="K52" l="1"/>
  <c r="M52" s="1"/>
  <c r="K53"/>
  <c r="M53" s="1"/>
  <c r="K42"/>
  <c r="M42" s="1"/>
  <c r="K43"/>
  <c r="M43" s="1"/>
  <c r="K33"/>
  <c r="M33" s="1"/>
  <c r="K32"/>
  <c r="M32" s="1"/>
  <c r="K23"/>
  <c r="M23" s="1"/>
  <c r="K22"/>
  <c r="M22" s="1"/>
  <c r="K12"/>
  <c r="M12" s="1"/>
  <c r="K13"/>
  <c r="M13" s="1"/>
  <c r="H2"/>
  <c r="K2" l="1"/>
  <c r="M2" s="1"/>
  <c r="K3"/>
  <c r="M3" s="1"/>
</calcChain>
</file>

<file path=xl/sharedStrings.xml><?xml version="1.0" encoding="utf-8"?>
<sst xmlns="http://schemas.openxmlformats.org/spreadsheetml/2006/main" count="99" uniqueCount="19">
  <si>
    <t>Accelerating Voltage (v)</t>
  </si>
  <si>
    <t>Coil Current (A)</t>
  </si>
  <si>
    <t>radius 1 (left side) (cm)</t>
  </si>
  <si>
    <t>radius 2 (right side) (cm)</t>
  </si>
  <si>
    <t>R^2</t>
  </si>
  <si>
    <t>B^2</t>
  </si>
  <si>
    <t>Mean Radius (m)</t>
  </si>
  <si>
    <t>SEM radius (m)</t>
  </si>
  <si>
    <t>Uncertainty is almost uniform, so we will treat it as such</t>
  </si>
  <si>
    <t>Slope:</t>
  </si>
  <si>
    <t>Uncertainty:</t>
  </si>
  <si>
    <t>e/m:</t>
  </si>
  <si>
    <t>Standard Error:</t>
  </si>
  <si>
    <t>1/I (1/A)</t>
  </si>
  <si>
    <t>Weighted Average:</t>
  </si>
  <si>
    <r>
      <t>1/</t>
    </r>
    <r>
      <rPr>
        <b/>
        <sz val="11"/>
        <color theme="1"/>
        <rFont val="Calibri"/>
        <family val="2"/>
      </rPr>
      <t>σ</t>
    </r>
    <r>
      <rPr>
        <b/>
        <sz val="9.35"/>
        <color theme="1"/>
        <rFont val="Calibri"/>
        <family val="2"/>
      </rPr>
      <t>^2:</t>
    </r>
  </si>
  <si>
    <t>Original Weighted Average:</t>
  </si>
  <si>
    <t>Accepted Value:</t>
  </si>
  <si>
    <t>SEMs away from Accepted:</t>
  </si>
</sst>
</file>

<file path=xl/styles.xml><?xml version="1.0" encoding="utf-8"?>
<styleSheet xmlns="http://schemas.openxmlformats.org/spreadsheetml/2006/main">
  <numFmts count="1">
    <numFmt numFmtId="164" formatCode="0.0000E+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.3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0" fillId="2" borderId="0" xfId="0" applyFill="1"/>
    <xf numFmtId="0" fontId="1" fillId="0" borderId="0" xfId="0" applyFont="1" applyAlignment="1">
      <alignment horizontal="right"/>
    </xf>
    <xf numFmtId="0" fontId="0" fillId="2" borderId="3" xfId="0" applyFill="1" applyBorder="1"/>
    <xf numFmtId="164" fontId="1" fillId="0" borderId="1" xfId="0" applyNumberFormat="1" applyFont="1" applyBorder="1"/>
    <xf numFmtId="164" fontId="0" fillId="0" borderId="0" xfId="0" applyNumberFormat="1"/>
    <xf numFmtId="164" fontId="0" fillId="0" borderId="1" xfId="0" applyNumberFormat="1" applyBorder="1"/>
    <xf numFmtId="164" fontId="0" fillId="2" borderId="0" xfId="0" applyNumberFormat="1" applyFill="1"/>
    <xf numFmtId="164" fontId="0" fillId="0" borderId="2" xfId="0" applyNumberFormat="1" applyBorder="1"/>
    <xf numFmtId="164" fontId="0" fillId="0" borderId="0" xfId="0" applyNumberFormat="1" applyBorder="1"/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e/m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Constant Current</c:v>
          </c:tx>
          <c:spPr>
            <a:ln w="28575">
              <a:noFill/>
            </a:ln>
          </c:spPr>
          <c:marker>
            <c:symbol val="diamond"/>
            <c:size val="4"/>
          </c:marker>
          <c:errBars>
            <c:errDir val="y"/>
            <c:errBarType val="both"/>
            <c:errValType val="cust"/>
            <c:plus>
              <c:numRef>
                <c:f>(Sheet1!$M$3,Sheet1!$M$13,Sheet1!$M$23,Sheet1!$M$33,Sheet1!$M$43,Sheet1!$M$53)</c:f>
                <c:numCache>
                  <c:formatCode>General</c:formatCode>
                  <c:ptCount val="6"/>
                  <c:pt idx="0">
                    <c:v>8645289798.5827579</c:v>
                  </c:pt>
                  <c:pt idx="1">
                    <c:v>7893582834.5534678</c:v>
                  </c:pt>
                  <c:pt idx="2">
                    <c:v>4500561115.9051647</c:v>
                  </c:pt>
                  <c:pt idx="3">
                    <c:v>8140001171.6477957</c:v>
                  </c:pt>
                  <c:pt idx="4">
                    <c:v>5080852706.1697302</c:v>
                  </c:pt>
                  <c:pt idx="5">
                    <c:v>2727846337.4692373</c:v>
                  </c:pt>
                </c:numCache>
              </c:numRef>
            </c:plus>
            <c:minus>
              <c:numRef>
                <c:f>(Sheet1!$M$3,Sheet1!$M$13,Sheet1!$M$23,Sheet1!$M$33,Sheet1!$M$43,Sheet1!$M$53)</c:f>
                <c:numCache>
                  <c:formatCode>General</c:formatCode>
                  <c:ptCount val="6"/>
                  <c:pt idx="0">
                    <c:v>8645289798.5827579</c:v>
                  </c:pt>
                  <c:pt idx="1">
                    <c:v>7893582834.5534678</c:v>
                  </c:pt>
                  <c:pt idx="2">
                    <c:v>4500561115.9051647</c:v>
                  </c:pt>
                  <c:pt idx="3">
                    <c:v>8140001171.6477957</c:v>
                  </c:pt>
                  <c:pt idx="4">
                    <c:v>5080852706.1697302</c:v>
                  </c:pt>
                  <c:pt idx="5">
                    <c:v>2727846337.4692373</c:v>
                  </c:pt>
                </c:numCache>
              </c:numRef>
            </c:minus>
          </c:errBars>
          <c:yVal>
            <c:numRef>
              <c:f>(Sheet1!$M$2,Sheet1!$M$12,Sheet1!$M$22,Sheet1!$M$32,Sheet1!$M$42,Sheet1!$M$52)</c:f>
              <c:numCache>
                <c:formatCode>0.0000E+00</c:formatCode>
                <c:ptCount val="6"/>
                <c:pt idx="0">
                  <c:v>219796738729.07117</c:v>
                </c:pt>
                <c:pt idx="1">
                  <c:v>238926331381.48245</c:v>
                </c:pt>
                <c:pt idx="2">
                  <c:v>227237359882.65668</c:v>
                </c:pt>
                <c:pt idx="3">
                  <c:v>213523353339.0097</c:v>
                </c:pt>
                <c:pt idx="4">
                  <c:v>216111301920.54773</c:v>
                </c:pt>
                <c:pt idx="5">
                  <c:v>209525944246.4332</c:v>
                </c:pt>
              </c:numCache>
            </c:numRef>
          </c:yVal>
        </c:ser>
        <c:ser>
          <c:idx val="1"/>
          <c:order val="1"/>
          <c:tx>
            <c:v>Constant Voltage</c:v>
          </c:tx>
          <c:spPr>
            <a:ln w="28575">
              <a:noFill/>
            </a:ln>
          </c:spPr>
          <c:marker>
            <c:symbol val="square"/>
            <c:size val="3"/>
          </c:marker>
          <c:errBars>
            <c:errDir val="y"/>
            <c:errBarType val="both"/>
            <c:errValType val="cust"/>
            <c:plus>
              <c:numRef>
                <c:f>(Sheet1!$M$64,Sheet1!$M$78,Sheet1!$M$89,Sheet1!$M$101,Sheet1!$M$112,Sheet1!$M$122,Sheet1!$M$130,Sheet1!$M$136,Sheet1!$M$142,Sheet1!$M$147)</c:f>
                <c:numCache>
                  <c:formatCode>General</c:formatCode>
                  <c:ptCount val="10"/>
                  <c:pt idx="0">
                    <c:v>11852290729.423388</c:v>
                  </c:pt>
                  <c:pt idx="1">
                    <c:v>7644046702.4961948</c:v>
                  </c:pt>
                  <c:pt idx="2">
                    <c:v>9286807356.2532253</c:v>
                  </c:pt>
                  <c:pt idx="3">
                    <c:v>11723035285.381495</c:v>
                  </c:pt>
                  <c:pt idx="4">
                    <c:v>10596141787.651615</c:v>
                  </c:pt>
                  <c:pt idx="5">
                    <c:v>8273209971.597374</c:v>
                  </c:pt>
                  <c:pt idx="6">
                    <c:v>13500235256.119654</c:v>
                  </c:pt>
                  <c:pt idx="7">
                    <c:v>33368283769.678631</c:v>
                  </c:pt>
                  <c:pt idx="8">
                    <c:v>604227117213.00781</c:v>
                  </c:pt>
                  <c:pt idx="9">
                    <c:v>1176244520.0217764</c:v>
                  </c:pt>
                </c:numCache>
              </c:numRef>
            </c:plus>
            <c:minus>
              <c:numRef>
                <c:f>(Sheet1!$M$64,Sheet1!$M$78,Sheet1!$M$89,Sheet1!$M$101,Sheet1!$M$112,Sheet1!$M$122,Sheet1!$M$130,Sheet1!$M$136,Sheet1!$M$142,Sheet1!$M$147)</c:f>
                <c:numCache>
                  <c:formatCode>General</c:formatCode>
                  <c:ptCount val="10"/>
                  <c:pt idx="0">
                    <c:v>11852290729.423388</c:v>
                  </c:pt>
                  <c:pt idx="1">
                    <c:v>7644046702.4961948</c:v>
                  </c:pt>
                  <c:pt idx="2">
                    <c:v>9286807356.2532253</c:v>
                  </c:pt>
                  <c:pt idx="3">
                    <c:v>11723035285.381495</c:v>
                  </c:pt>
                  <c:pt idx="4">
                    <c:v>10596141787.651615</c:v>
                  </c:pt>
                  <c:pt idx="5">
                    <c:v>8273209971.597374</c:v>
                  </c:pt>
                  <c:pt idx="6">
                    <c:v>13500235256.119654</c:v>
                  </c:pt>
                  <c:pt idx="7">
                    <c:v>33368283769.678631</c:v>
                  </c:pt>
                  <c:pt idx="8">
                    <c:v>604227117213.00781</c:v>
                  </c:pt>
                  <c:pt idx="9">
                    <c:v>1176244520.0217764</c:v>
                  </c:pt>
                </c:numCache>
              </c:numRef>
            </c:minus>
          </c:errBars>
          <c:yVal>
            <c:numRef>
              <c:f>(Sheet1!$M$63,Sheet1!$M$77,Sheet1!$M$88,Sheet1!$M$100,Sheet1!$M$111,Sheet1!$M$121,Sheet1!$M$129,Sheet1!$M$135)</c:f>
              <c:numCache>
                <c:formatCode>0.0000E+00</c:formatCode>
                <c:ptCount val="8"/>
                <c:pt idx="0">
                  <c:v>343583586217.44006</c:v>
                </c:pt>
                <c:pt idx="1">
                  <c:v>282295285620.86102</c:v>
                </c:pt>
                <c:pt idx="2">
                  <c:v>317178234943.4798</c:v>
                </c:pt>
                <c:pt idx="3">
                  <c:v>257460840823.41452</c:v>
                </c:pt>
                <c:pt idx="4">
                  <c:v>268654790424.43259</c:v>
                </c:pt>
                <c:pt idx="5">
                  <c:v>311827333015.77051</c:v>
                </c:pt>
                <c:pt idx="6">
                  <c:v>258658286357.03149</c:v>
                </c:pt>
                <c:pt idx="7">
                  <c:v>298919956263.39233</c:v>
                </c:pt>
              </c:numCache>
            </c:numRef>
          </c:yVal>
        </c:ser>
        <c:ser>
          <c:idx val="2"/>
          <c:order val="2"/>
          <c:tx>
            <c:v>Weighted Const Current</c:v>
          </c:tx>
          <c:spPr>
            <a:ln w="28575">
              <a:noFill/>
            </a:ln>
          </c:spPr>
          <c:marker>
            <c:symbol val="triangle"/>
            <c:size val="4"/>
          </c:marker>
          <c:errBars>
            <c:errDir val="y"/>
            <c:errBarType val="both"/>
            <c:errValType val="cust"/>
            <c:plus>
              <c:numRef>
                <c:f>Sheet1!$P$3</c:f>
                <c:numCache>
                  <c:formatCode>General</c:formatCode>
                  <c:ptCount val="1"/>
                  <c:pt idx="0">
                    <c:v>1935223795.1733711</c:v>
                  </c:pt>
                </c:numCache>
              </c:numRef>
            </c:plus>
            <c:minus>
              <c:numRef>
                <c:f>Sheet1!$P$3</c:f>
                <c:numCache>
                  <c:formatCode>General</c:formatCode>
                  <c:ptCount val="1"/>
                  <c:pt idx="0">
                    <c:v>1935223795.1733711</c:v>
                  </c:pt>
                </c:numCache>
              </c:numRef>
            </c:minus>
          </c:errBars>
          <c:xVal>
            <c:numRef>
              <c:f>Sheet1!$V$2</c:f>
              <c:numCache>
                <c:formatCode>General</c:formatCode>
                <c:ptCount val="1"/>
                <c:pt idx="0">
                  <c:v>0.5</c:v>
                </c:pt>
              </c:numCache>
            </c:numRef>
          </c:xVal>
          <c:yVal>
            <c:numRef>
              <c:f>Sheet1!$P$2</c:f>
              <c:numCache>
                <c:formatCode>0.0000E+00</c:formatCode>
                <c:ptCount val="1"/>
                <c:pt idx="0">
                  <c:v>216263797330.00266</c:v>
                </c:pt>
              </c:numCache>
            </c:numRef>
          </c:yVal>
        </c:ser>
        <c:ser>
          <c:idx val="3"/>
          <c:order val="3"/>
          <c:tx>
            <c:v>Weighted Cont Voltage</c:v>
          </c:tx>
          <c:spPr>
            <a:ln w="28575">
              <a:noFill/>
            </a:ln>
          </c:spPr>
          <c:marker>
            <c:symbol val="x"/>
            <c:size val="5"/>
          </c:marker>
          <c:errBars>
            <c:errDir val="y"/>
            <c:errBarType val="both"/>
            <c:errValType val="cust"/>
            <c:plus>
              <c:numRef>
                <c:f>Sheet1!$P$64</c:f>
                <c:numCache>
                  <c:formatCode>General</c:formatCode>
                  <c:ptCount val="1"/>
                  <c:pt idx="0">
                    <c:v>5186302628.09515</c:v>
                  </c:pt>
                </c:numCache>
              </c:numRef>
            </c:plus>
            <c:minus>
              <c:numRef>
                <c:f>Sheet1!$P$64</c:f>
                <c:numCache>
                  <c:formatCode>General</c:formatCode>
                  <c:ptCount val="1"/>
                  <c:pt idx="0">
                    <c:v>5186302628.09515</c:v>
                  </c:pt>
                </c:numCache>
              </c:numRef>
            </c:minus>
          </c:errBars>
          <c:xVal>
            <c:numRef>
              <c:f>Sheet1!$V$2</c:f>
              <c:numCache>
                <c:formatCode>General</c:formatCode>
                <c:ptCount val="1"/>
                <c:pt idx="0">
                  <c:v>0.5</c:v>
                </c:pt>
              </c:numCache>
            </c:numRef>
          </c:xVal>
          <c:yVal>
            <c:numRef>
              <c:f>Sheet1!$P$63</c:f>
              <c:numCache>
                <c:formatCode>0.0000E+00</c:formatCode>
                <c:ptCount val="1"/>
                <c:pt idx="0">
                  <c:v>294010328986.60828</c:v>
                </c:pt>
              </c:numCache>
            </c:numRef>
          </c:yVal>
        </c:ser>
        <c:ser>
          <c:idx val="4"/>
          <c:order val="4"/>
          <c:tx>
            <c:v>Accepted Value</c:v>
          </c:tx>
          <c:spPr>
            <a:ln w="28575">
              <a:noFill/>
            </a:ln>
          </c:spPr>
          <c:marker>
            <c:symbol val="circle"/>
            <c:size val="5"/>
          </c:marker>
          <c:xVal>
            <c:numRef>
              <c:f>Sheet1!$V$2</c:f>
              <c:numCache>
                <c:formatCode>General</c:formatCode>
                <c:ptCount val="1"/>
                <c:pt idx="0">
                  <c:v>0.5</c:v>
                </c:pt>
              </c:numCache>
            </c:numRef>
          </c:xVal>
          <c:yVal>
            <c:numRef>
              <c:f>Sheet1!$P$52</c:f>
              <c:numCache>
                <c:formatCode>0.0000E+00</c:formatCode>
                <c:ptCount val="1"/>
                <c:pt idx="0">
                  <c:v>175882010000</c:v>
                </c:pt>
              </c:numCache>
            </c:numRef>
          </c:yVal>
        </c:ser>
        <c:axId val="113238016"/>
        <c:axId val="113239552"/>
      </c:scatterChart>
      <c:valAx>
        <c:axId val="113238016"/>
        <c:scaling>
          <c:orientation val="minMax"/>
        </c:scaling>
        <c:axPos val="b"/>
        <c:tickLblPos val="none"/>
        <c:crossAx val="113239552"/>
        <c:crosses val="autoZero"/>
        <c:crossBetween val="midCat"/>
      </c:valAx>
      <c:valAx>
        <c:axId val="113239552"/>
        <c:scaling>
          <c:orientation val="minMax"/>
          <c:max val="375000000000"/>
          <c:min val="1500000000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e/m (C/kg)</a:t>
                </a:r>
              </a:p>
            </c:rich>
          </c:tx>
          <c:layout/>
        </c:title>
        <c:numFmt formatCode="0.0000E+00" sourceLinked="1"/>
        <c:tickLblPos val="nextTo"/>
        <c:crossAx val="113238016"/>
        <c:crosses val="autoZero"/>
        <c:crossBetween val="midCat"/>
        <c:majorUnit val="25000000000"/>
        <c:minorUnit val="25000000000"/>
      </c:valAx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Initial e/m (without any</a:t>
            </a:r>
            <a:r>
              <a:rPr lang="en-US" baseline="0"/>
              <a:t> data being excluded</a:t>
            </a:r>
            <a:r>
              <a:rPr lang="en-US"/>
              <a:t>)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Constant Current</c:v>
          </c:tx>
          <c:spPr>
            <a:ln w="28575">
              <a:noFill/>
            </a:ln>
          </c:spPr>
          <c:marker>
            <c:symbol val="diamond"/>
            <c:size val="4"/>
          </c:marker>
          <c:errBars>
            <c:errDir val="y"/>
            <c:errBarType val="both"/>
            <c:errValType val="cust"/>
            <c:plus>
              <c:numRef>
                <c:f>(Sheet1!$M$3,Sheet1!$M$13,Sheet1!$M$23,Sheet1!$M$33,Sheet1!$M$43,Sheet1!$M$53)</c:f>
                <c:numCache>
                  <c:formatCode>General</c:formatCode>
                  <c:ptCount val="6"/>
                  <c:pt idx="0">
                    <c:v>8645289798.5827579</c:v>
                  </c:pt>
                  <c:pt idx="1">
                    <c:v>7893582834.5534678</c:v>
                  </c:pt>
                  <c:pt idx="2">
                    <c:v>4500561115.9051647</c:v>
                  </c:pt>
                  <c:pt idx="3">
                    <c:v>8140001171.6477957</c:v>
                  </c:pt>
                  <c:pt idx="4">
                    <c:v>5080852706.1697302</c:v>
                  </c:pt>
                  <c:pt idx="5">
                    <c:v>2727846337.4692373</c:v>
                  </c:pt>
                </c:numCache>
              </c:numRef>
            </c:plus>
            <c:minus>
              <c:numRef>
                <c:f>(Sheet1!$M$3,Sheet1!$M$13,Sheet1!$M$23,Sheet1!$M$33,Sheet1!$M$43,Sheet1!$M$53)</c:f>
                <c:numCache>
                  <c:formatCode>General</c:formatCode>
                  <c:ptCount val="6"/>
                  <c:pt idx="0">
                    <c:v>8645289798.5827579</c:v>
                  </c:pt>
                  <c:pt idx="1">
                    <c:v>7893582834.5534678</c:v>
                  </c:pt>
                  <c:pt idx="2">
                    <c:v>4500561115.9051647</c:v>
                  </c:pt>
                  <c:pt idx="3">
                    <c:v>8140001171.6477957</c:v>
                  </c:pt>
                  <c:pt idx="4">
                    <c:v>5080852706.1697302</c:v>
                  </c:pt>
                  <c:pt idx="5">
                    <c:v>2727846337.4692373</c:v>
                  </c:pt>
                </c:numCache>
              </c:numRef>
            </c:minus>
          </c:errBars>
          <c:yVal>
            <c:numRef>
              <c:f>(Sheet1!$M$2,Sheet1!$M$12,Sheet1!$M$22,Sheet1!$M$32,Sheet1!$M$42,Sheet1!$M$52)</c:f>
              <c:numCache>
                <c:formatCode>0.0000E+00</c:formatCode>
                <c:ptCount val="6"/>
                <c:pt idx="0">
                  <c:v>219796738729.07117</c:v>
                </c:pt>
                <c:pt idx="1">
                  <c:v>238926331381.48245</c:v>
                </c:pt>
                <c:pt idx="2">
                  <c:v>227237359882.65668</c:v>
                </c:pt>
                <c:pt idx="3">
                  <c:v>213523353339.0097</c:v>
                </c:pt>
                <c:pt idx="4">
                  <c:v>216111301920.54773</c:v>
                </c:pt>
                <c:pt idx="5">
                  <c:v>209525944246.4332</c:v>
                </c:pt>
              </c:numCache>
            </c:numRef>
          </c:yVal>
        </c:ser>
        <c:ser>
          <c:idx val="1"/>
          <c:order val="1"/>
          <c:tx>
            <c:v>Constant Voltage</c:v>
          </c:tx>
          <c:spPr>
            <a:ln w="28575">
              <a:noFill/>
            </a:ln>
          </c:spPr>
          <c:marker>
            <c:symbol val="square"/>
            <c:size val="3"/>
          </c:marker>
          <c:errBars>
            <c:errDir val="y"/>
            <c:errBarType val="both"/>
            <c:errValType val="cust"/>
            <c:plus>
              <c:numRef>
                <c:f>(Sheet1!$M$64,Sheet1!$M$78,Sheet1!$M$89,Sheet1!$M$101,Sheet1!$M$112,Sheet1!$M$122,Sheet1!$M$130,Sheet1!$M$136,Sheet1!$M$142,Sheet1!$M$147)</c:f>
                <c:numCache>
                  <c:formatCode>General</c:formatCode>
                  <c:ptCount val="10"/>
                  <c:pt idx="0">
                    <c:v>11852290729.423388</c:v>
                  </c:pt>
                  <c:pt idx="1">
                    <c:v>7644046702.4961948</c:v>
                  </c:pt>
                  <c:pt idx="2">
                    <c:v>9286807356.2532253</c:v>
                  </c:pt>
                  <c:pt idx="3">
                    <c:v>11723035285.381495</c:v>
                  </c:pt>
                  <c:pt idx="4">
                    <c:v>10596141787.651615</c:v>
                  </c:pt>
                  <c:pt idx="5">
                    <c:v>8273209971.597374</c:v>
                  </c:pt>
                  <c:pt idx="6">
                    <c:v>13500235256.119654</c:v>
                  </c:pt>
                  <c:pt idx="7">
                    <c:v>33368283769.678631</c:v>
                  </c:pt>
                  <c:pt idx="8">
                    <c:v>604227117213.00781</c:v>
                  </c:pt>
                  <c:pt idx="9">
                    <c:v>1176244520.0217764</c:v>
                  </c:pt>
                </c:numCache>
              </c:numRef>
            </c:plus>
            <c:minus>
              <c:numRef>
                <c:f>(Sheet1!$M$64,Sheet1!$M$78,Sheet1!$M$89,Sheet1!$M$101,Sheet1!$M$112,Sheet1!$M$122,Sheet1!$M$130,Sheet1!$M$136,Sheet1!$M$142,Sheet1!$M$147)</c:f>
                <c:numCache>
                  <c:formatCode>General</c:formatCode>
                  <c:ptCount val="10"/>
                  <c:pt idx="0">
                    <c:v>11852290729.423388</c:v>
                  </c:pt>
                  <c:pt idx="1">
                    <c:v>7644046702.4961948</c:v>
                  </c:pt>
                  <c:pt idx="2">
                    <c:v>9286807356.2532253</c:v>
                  </c:pt>
                  <c:pt idx="3">
                    <c:v>11723035285.381495</c:v>
                  </c:pt>
                  <c:pt idx="4">
                    <c:v>10596141787.651615</c:v>
                  </c:pt>
                  <c:pt idx="5">
                    <c:v>8273209971.597374</c:v>
                  </c:pt>
                  <c:pt idx="6">
                    <c:v>13500235256.119654</c:v>
                  </c:pt>
                  <c:pt idx="7">
                    <c:v>33368283769.678631</c:v>
                  </c:pt>
                  <c:pt idx="8">
                    <c:v>604227117213.00781</c:v>
                  </c:pt>
                  <c:pt idx="9">
                    <c:v>1176244520.0217764</c:v>
                  </c:pt>
                </c:numCache>
              </c:numRef>
            </c:minus>
          </c:errBars>
          <c:yVal>
            <c:numRef>
              <c:f>(Sheet1!$M$63,Sheet1!$M$77,Sheet1!$M$88,Sheet1!$M$100,Sheet1!$M$111,Sheet1!$M$121,Sheet1!$M$129,Sheet1!$M$135,Sheet1!$M$141,Sheet1!$M$146)</c:f>
              <c:numCache>
                <c:formatCode>0.0000E+00</c:formatCode>
                <c:ptCount val="10"/>
                <c:pt idx="0">
                  <c:v>343583586217.44006</c:v>
                </c:pt>
                <c:pt idx="1">
                  <c:v>282295285620.86102</c:v>
                </c:pt>
                <c:pt idx="2">
                  <c:v>317178234943.4798</c:v>
                </c:pt>
                <c:pt idx="3">
                  <c:v>257460840823.41452</c:v>
                </c:pt>
                <c:pt idx="4">
                  <c:v>268654790424.43259</c:v>
                </c:pt>
                <c:pt idx="5">
                  <c:v>311827333015.77051</c:v>
                </c:pt>
                <c:pt idx="6">
                  <c:v>258658286357.03149</c:v>
                </c:pt>
                <c:pt idx="7">
                  <c:v>298919956263.39233</c:v>
                </c:pt>
                <c:pt idx="8">
                  <c:v>1020518925540.9324</c:v>
                </c:pt>
                <c:pt idx="9">
                  <c:v>135481465508.41318</c:v>
                </c:pt>
              </c:numCache>
            </c:numRef>
          </c:yVal>
        </c:ser>
        <c:ser>
          <c:idx val="2"/>
          <c:order val="2"/>
          <c:tx>
            <c:v>Weighted Const Current</c:v>
          </c:tx>
          <c:spPr>
            <a:ln w="28575">
              <a:noFill/>
            </a:ln>
          </c:spPr>
          <c:marker>
            <c:symbol val="triangle"/>
            <c:size val="4"/>
          </c:marker>
          <c:errBars>
            <c:errDir val="y"/>
            <c:errBarType val="both"/>
            <c:errValType val="cust"/>
            <c:plus>
              <c:numRef>
                <c:f>Sheet1!$P$3</c:f>
                <c:numCache>
                  <c:formatCode>General</c:formatCode>
                  <c:ptCount val="1"/>
                  <c:pt idx="0">
                    <c:v>1935223795.1733711</c:v>
                  </c:pt>
                </c:numCache>
              </c:numRef>
            </c:plus>
            <c:minus>
              <c:numRef>
                <c:f>Sheet1!$P$3</c:f>
                <c:numCache>
                  <c:formatCode>General</c:formatCode>
                  <c:ptCount val="1"/>
                  <c:pt idx="0">
                    <c:v>1935223795.1733711</c:v>
                  </c:pt>
                </c:numCache>
              </c:numRef>
            </c:minus>
          </c:errBars>
          <c:xVal>
            <c:numRef>
              <c:f>Sheet1!$V$2</c:f>
              <c:numCache>
                <c:formatCode>General</c:formatCode>
                <c:ptCount val="1"/>
                <c:pt idx="0">
                  <c:v>0.5</c:v>
                </c:pt>
              </c:numCache>
            </c:numRef>
          </c:xVal>
          <c:yVal>
            <c:numRef>
              <c:f>Sheet1!$P$2</c:f>
              <c:numCache>
                <c:formatCode>0.0000E+00</c:formatCode>
                <c:ptCount val="1"/>
                <c:pt idx="0">
                  <c:v>216263797330.00266</c:v>
                </c:pt>
              </c:numCache>
            </c:numRef>
          </c:yVal>
        </c:ser>
        <c:ser>
          <c:idx val="3"/>
          <c:order val="3"/>
          <c:tx>
            <c:v>Original Weighted Cont Voltage</c:v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plus>
              <c:numRef>
                <c:f>Sheet1!$P$67</c:f>
                <c:numCache>
                  <c:formatCode>General</c:formatCode>
                  <c:ptCount val="1"/>
                  <c:pt idx="0">
                    <c:v>1147110110.3762121</c:v>
                  </c:pt>
                </c:numCache>
              </c:numRef>
            </c:plus>
            <c:minus>
              <c:numRef>
                <c:f>Sheet1!$P$67</c:f>
                <c:numCache>
                  <c:formatCode>General</c:formatCode>
                  <c:ptCount val="1"/>
                  <c:pt idx="0">
                    <c:v>1147110110.3762121</c:v>
                  </c:pt>
                </c:numCache>
              </c:numRef>
            </c:minus>
          </c:errBars>
          <c:xVal>
            <c:numRef>
              <c:f>Sheet1!$V$2</c:f>
              <c:numCache>
                <c:formatCode>General</c:formatCode>
                <c:ptCount val="1"/>
                <c:pt idx="0">
                  <c:v>0.5</c:v>
                </c:pt>
              </c:numCache>
            </c:numRef>
          </c:xVal>
          <c:yVal>
            <c:numRef>
              <c:f>Sheet1!$P$66</c:f>
              <c:numCache>
                <c:formatCode>0.0000E+00</c:formatCode>
                <c:ptCount val="1"/>
                <c:pt idx="0">
                  <c:v>150027957377.72952</c:v>
                </c:pt>
              </c:numCache>
            </c:numRef>
          </c:yVal>
        </c:ser>
        <c:ser>
          <c:idx val="4"/>
          <c:order val="4"/>
          <c:tx>
            <c:v>Accepted Value</c:v>
          </c:tx>
          <c:spPr>
            <a:ln w="28575">
              <a:noFill/>
            </a:ln>
          </c:spPr>
          <c:marker>
            <c:symbol val="circle"/>
            <c:size val="5"/>
          </c:marker>
          <c:xVal>
            <c:numRef>
              <c:f>Sheet1!$V$2</c:f>
              <c:numCache>
                <c:formatCode>General</c:formatCode>
                <c:ptCount val="1"/>
                <c:pt idx="0">
                  <c:v>0.5</c:v>
                </c:pt>
              </c:numCache>
            </c:numRef>
          </c:xVal>
          <c:yVal>
            <c:numRef>
              <c:f>Sheet1!$P$52</c:f>
              <c:numCache>
                <c:formatCode>0.0000E+00</c:formatCode>
                <c:ptCount val="1"/>
                <c:pt idx="0">
                  <c:v>175882010000</c:v>
                </c:pt>
              </c:numCache>
            </c:numRef>
          </c:yVal>
        </c:ser>
        <c:axId val="113366144"/>
        <c:axId val="113382528"/>
      </c:scatterChart>
      <c:valAx>
        <c:axId val="113366144"/>
        <c:scaling>
          <c:orientation val="minMax"/>
        </c:scaling>
        <c:axPos val="b"/>
        <c:tickLblPos val="none"/>
        <c:crossAx val="113382528"/>
        <c:crosses val="autoZero"/>
        <c:crossBetween val="midCat"/>
      </c:valAx>
      <c:valAx>
        <c:axId val="1133825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e/m (C/kg)</a:t>
                </a:r>
              </a:p>
            </c:rich>
          </c:tx>
          <c:layout/>
        </c:title>
        <c:numFmt formatCode="0.0000E+00" sourceLinked="1"/>
        <c:tickLblPos val="nextTo"/>
        <c:crossAx val="113366144"/>
        <c:crosses val="autoZero"/>
        <c:crossBetween val="midCat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4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1719" cy="629708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1719" cy="629708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48"/>
  <sheetViews>
    <sheetView zoomScale="85" zoomScaleNormal="85" workbookViewId="0">
      <selection activeCell="P65" sqref="P65"/>
    </sheetView>
  </sheetViews>
  <sheetFormatPr defaultRowHeight="15"/>
  <cols>
    <col min="1" max="1" width="22.5703125" bestFit="1" customWidth="1"/>
    <col min="2" max="2" width="14.85546875" bestFit="1" customWidth="1"/>
    <col min="3" max="3" width="14.85546875" customWidth="1"/>
    <col min="4" max="4" width="21.85546875" bestFit="1" customWidth="1"/>
    <col min="5" max="5" width="22.85546875" bestFit="1" customWidth="1"/>
    <col min="6" max="6" width="17" bestFit="1" customWidth="1"/>
    <col min="7" max="7" width="15.28515625" bestFit="1" customWidth="1"/>
    <col min="9" max="9" width="14.28515625" bestFit="1" customWidth="1"/>
    <col min="10" max="10" width="14.28515625" customWidth="1"/>
    <col min="11" max="11" width="12" bestFit="1" customWidth="1"/>
    <col min="12" max="12" width="15" customWidth="1"/>
    <col min="13" max="13" width="12.7109375" style="9" bestFit="1" customWidth="1"/>
    <col min="14" max="14" width="12" bestFit="1" customWidth="1"/>
    <col min="15" max="15" width="26.28515625" bestFit="1" customWidth="1"/>
    <col min="16" max="16" width="12.28515625" style="9" bestFit="1" customWidth="1"/>
  </cols>
  <sheetData>
    <row r="1" spans="1:22" s="3" customFormat="1">
      <c r="A1" s="3" t="s">
        <v>0</v>
      </c>
      <c r="B1" s="3" t="s">
        <v>1</v>
      </c>
      <c r="C1" s="3" t="s">
        <v>13</v>
      </c>
      <c r="D1" s="3" t="s">
        <v>2</v>
      </c>
      <c r="E1" s="3" t="s">
        <v>3</v>
      </c>
      <c r="F1" s="3" t="s">
        <v>6</v>
      </c>
      <c r="G1" s="3" t="s">
        <v>7</v>
      </c>
      <c r="H1" s="3" t="s">
        <v>4</v>
      </c>
      <c r="I1" s="3" t="s">
        <v>5</v>
      </c>
      <c r="K1" s="3" t="s">
        <v>8</v>
      </c>
      <c r="M1" s="8"/>
      <c r="P1" s="8"/>
    </row>
    <row r="2" spans="1:22">
      <c r="A2">
        <v>320</v>
      </c>
      <c r="B2">
        <v>1.35</v>
      </c>
      <c r="C2">
        <f>1/B2</f>
        <v>0.7407407407407407</v>
      </c>
      <c r="D2">
        <v>5.5</v>
      </c>
      <c r="E2">
        <v>4.8</v>
      </c>
      <c r="F2">
        <f>AVERAGE(D2,E2)/100</f>
        <v>5.1500000000000004E-2</v>
      </c>
      <c r="G2">
        <f>STDEV(D2:E2)/100/SQRT(2)</f>
        <v>3.4999999999999311E-3</v>
      </c>
      <c r="H2">
        <f>F2^2</f>
        <v>2.6522500000000005E-3</v>
      </c>
      <c r="I2">
        <f>(0.00078*B2)^2</f>
        <v>1.1088090000000003E-6</v>
      </c>
      <c r="J2" s="6" t="s">
        <v>9</v>
      </c>
      <c r="K2">
        <f>INDEX(LINEST(A2:A11,H2:H11,1,1),1,1)</f>
        <v>121856.30103672137</v>
      </c>
      <c r="L2" s="6" t="s">
        <v>11</v>
      </c>
      <c r="M2" s="9">
        <f>K2/I2*2</f>
        <v>219796738729.07117</v>
      </c>
      <c r="O2" s="1" t="s">
        <v>14</v>
      </c>
      <c r="P2" s="9">
        <f>SUM(M2*M4,M12*M14,M22*M24,M32*M34,M42*M44,M52*M54)/SUM(M4,M14,M24,M34,M44,M54)</f>
        <v>216263797330.00266</v>
      </c>
      <c r="V2">
        <v>0.5</v>
      </c>
    </row>
    <row r="3" spans="1:22">
      <c r="A3">
        <v>310</v>
      </c>
      <c r="B3">
        <v>1.35</v>
      </c>
      <c r="C3">
        <f t="shared" ref="C3:C66" si="0">1/B3</f>
        <v>0.7407407407407407</v>
      </c>
      <c r="D3">
        <v>5.4</v>
      </c>
      <c r="E3">
        <v>4.7</v>
      </c>
      <c r="F3">
        <f t="shared" ref="F3:F66" si="1">AVERAGE(D3,E3)/100</f>
        <v>5.050000000000001E-2</v>
      </c>
      <c r="G3">
        <f t="shared" ref="G3:G66" si="2">STDEV(D3:E3)/100/SQRT(2)</f>
        <v>3.4999999999999311E-3</v>
      </c>
      <c r="H3">
        <f t="shared" ref="H3:H66" si="3">F3^2</f>
        <v>2.5502500000000009E-3</v>
      </c>
      <c r="I3">
        <f>(0.00078*B3)^2</f>
        <v>1.1088090000000003E-6</v>
      </c>
      <c r="J3" s="6" t="s">
        <v>10</v>
      </c>
      <c r="K3">
        <f>INDEX(LINEST(A2:A11,H2:H11,1,1),2,1)</f>
        <v>4792.9875681383764</v>
      </c>
      <c r="L3" s="6" t="s">
        <v>12</v>
      </c>
      <c r="M3" s="9">
        <f>K3/I2*2</f>
        <v>8645289798.5827579</v>
      </c>
      <c r="N3" s="9"/>
      <c r="O3" s="1" t="s">
        <v>10</v>
      </c>
      <c r="P3" s="9">
        <f>1/SQRT(SUM(M4,M14,M24,M34,M44,M54))</f>
        <v>1935223795.1733711</v>
      </c>
    </row>
    <row r="4" spans="1:22">
      <c r="A4">
        <v>300</v>
      </c>
      <c r="B4">
        <v>1.35</v>
      </c>
      <c r="C4">
        <f t="shared" si="0"/>
        <v>0.7407407407407407</v>
      </c>
      <c r="D4">
        <v>5.2</v>
      </c>
      <c r="E4">
        <v>4.5999999999999996</v>
      </c>
      <c r="F4">
        <f t="shared" si="1"/>
        <v>4.9000000000000002E-2</v>
      </c>
      <c r="G4">
        <f t="shared" si="2"/>
        <v>2.999999999999938E-3</v>
      </c>
      <c r="H4">
        <f t="shared" si="3"/>
        <v>2.4010000000000004E-3</v>
      </c>
      <c r="I4">
        <f>(0.00078*B4)^2</f>
        <v>1.1088090000000003E-6</v>
      </c>
      <c r="L4" s="6" t="s">
        <v>15</v>
      </c>
      <c r="M4" s="9">
        <f>1/M3^2</f>
        <v>1.3379530944608122E-20</v>
      </c>
      <c r="O4" s="1" t="s">
        <v>18</v>
      </c>
      <c r="P4" s="9">
        <f>(P2-P52)/P3</f>
        <v>20.866727368027721</v>
      </c>
    </row>
    <row r="5" spans="1:22">
      <c r="A5">
        <v>290</v>
      </c>
      <c r="B5">
        <v>1.35</v>
      </c>
      <c r="C5">
        <f t="shared" si="0"/>
        <v>0.7407407407407407</v>
      </c>
      <c r="D5">
        <v>5.2</v>
      </c>
      <c r="E5">
        <v>4.5</v>
      </c>
      <c r="F5">
        <f t="shared" si="1"/>
        <v>4.8499999999999995E-2</v>
      </c>
      <c r="G5">
        <f t="shared" si="2"/>
        <v>3.5000000000000829E-3</v>
      </c>
      <c r="H5">
        <f t="shared" si="3"/>
        <v>2.3522499999999993E-3</v>
      </c>
      <c r="I5">
        <f>(0.00078*B5)^2</f>
        <v>1.1088090000000003E-6</v>
      </c>
    </row>
    <row r="6" spans="1:22">
      <c r="A6">
        <v>280</v>
      </c>
      <c r="B6">
        <v>1.35</v>
      </c>
      <c r="C6">
        <f t="shared" si="0"/>
        <v>0.7407407407407407</v>
      </c>
      <c r="D6">
        <v>5.0999999999999996</v>
      </c>
      <c r="E6">
        <v>4.5</v>
      </c>
      <c r="F6">
        <f t="shared" si="1"/>
        <v>4.8000000000000001E-2</v>
      </c>
      <c r="G6">
        <f t="shared" si="2"/>
        <v>2.999999999999997E-3</v>
      </c>
      <c r="H6">
        <f t="shared" si="3"/>
        <v>2.3040000000000001E-3</v>
      </c>
      <c r="I6">
        <f>(0.00078*B6)^2</f>
        <v>1.1088090000000003E-6</v>
      </c>
    </row>
    <row r="7" spans="1:22">
      <c r="A7">
        <v>270</v>
      </c>
      <c r="B7">
        <v>1.35</v>
      </c>
      <c r="C7">
        <f t="shared" si="0"/>
        <v>0.7407407407407407</v>
      </c>
      <c r="D7">
        <v>5</v>
      </c>
      <c r="E7">
        <v>4.4000000000000004</v>
      </c>
      <c r="F7">
        <f t="shared" si="1"/>
        <v>4.7E-2</v>
      </c>
      <c r="G7">
        <f t="shared" si="2"/>
        <v>2.999999999999938E-3</v>
      </c>
      <c r="H7">
        <f t="shared" si="3"/>
        <v>2.209E-3</v>
      </c>
      <c r="I7">
        <f>(0.00078*B7)^2</f>
        <v>1.1088090000000003E-6</v>
      </c>
    </row>
    <row r="8" spans="1:22">
      <c r="A8">
        <v>260</v>
      </c>
      <c r="B8">
        <v>1.35</v>
      </c>
      <c r="C8">
        <f t="shared" si="0"/>
        <v>0.7407407407407407</v>
      </c>
      <c r="D8">
        <v>5</v>
      </c>
      <c r="E8">
        <v>4.3</v>
      </c>
      <c r="F8">
        <f t="shared" si="1"/>
        <v>4.6500000000000007E-2</v>
      </c>
      <c r="G8">
        <f t="shared" si="2"/>
        <v>3.4999999999999311E-3</v>
      </c>
      <c r="H8">
        <f t="shared" si="3"/>
        <v>2.1622500000000005E-3</v>
      </c>
      <c r="I8">
        <f>(0.00078*B8)^2</f>
        <v>1.1088090000000003E-6</v>
      </c>
    </row>
    <row r="9" spans="1:22">
      <c r="A9">
        <v>250</v>
      </c>
      <c r="B9">
        <v>1.35</v>
      </c>
      <c r="C9">
        <f t="shared" si="0"/>
        <v>0.7407407407407407</v>
      </c>
      <c r="D9">
        <v>4.8</v>
      </c>
      <c r="E9">
        <v>4.2</v>
      </c>
      <c r="F9">
        <f t="shared" si="1"/>
        <v>4.4999999999999998E-2</v>
      </c>
      <c r="G9">
        <f t="shared" si="2"/>
        <v>2.999999999999997E-3</v>
      </c>
      <c r="H9">
        <f t="shared" si="3"/>
        <v>2.0249999999999999E-3</v>
      </c>
      <c r="I9">
        <f>(0.00078*B9)^2</f>
        <v>1.1088090000000003E-6</v>
      </c>
    </row>
    <row r="10" spans="1:22">
      <c r="A10">
        <v>240</v>
      </c>
      <c r="B10">
        <v>1.35</v>
      </c>
      <c r="C10">
        <f t="shared" si="0"/>
        <v>0.7407407407407407</v>
      </c>
      <c r="D10">
        <v>4.8</v>
      </c>
      <c r="E10">
        <v>4.0999999999999996</v>
      </c>
      <c r="F10">
        <f t="shared" si="1"/>
        <v>4.4499999999999991E-2</v>
      </c>
      <c r="G10">
        <f t="shared" si="2"/>
        <v>3.5000000000000322E-3</v>
      </c>
      <c r="H10">
        <f t="shared" si="3"/>
        <v>1.9802499999999994E-3</v>
      </c>
      <c r="I10">
        <f>(0.00078*B10)^2</f>
        <v>1.1088090000000003E-6</v>
      </c>
    </row>
    <row r="11" spans="1:22" s="2" customFormat="1">
      <c r="A11" s="2">
        <v>230</v>
      </c>
      <c r="B11" s="2">
        <v>1.35</v>
      </c>
      <c r="C11" s="2">
        <f t="shared" si="0"/>
        <v>0.7407407407407407</v>
      </c>
      <c r="D11" s="2">
        <v>4.7</v>
      </c>
      <c r="E11" s="2">
        <v>4</v>
      </c>
      <c r="F11" s="2">
        <f t="shared" si="1"/>
        <v>4.3499999999999997E-2</v>
      </c>
      <c r="G11" s="2">
        <f t="shared" si="2"/>
        <v>3.5000000000000829E-3</v>
      </c>
      <c r="H11" s="2">
        <f t="shared" si="3"/>
        <v>1.8922499999999998E-3</v>
      </c>
      <c r="I11" s="2">
        <f>(0.00078*B11)^2</f>
        <v>1.1088090000000003E-6</v>
      </c>
      <c r="M11" s="10"/>
      <c r="P11" s="10"/>
    </row>
    <row r="12" spans="1:22">
      <c r="A12">
        <v>295</v>
      </c>
      <c r="B12">
        <v>1.3</v>
      </c>
      <c r="C12">
        <f t="shared" si="0"/>
        <v>0.76923076923076916</v>
      </c>
      <c r="D12">
        <v>5.3</v>
      </c>
      <c r="E12">
        <v>4.7</v>
      </c>
      <c r="F12">
        <f t="shared" si="1"/>
        <v>0.05</v>
      </c>
      <c r="G12">
        <f t="shared" si="2"/>
        <v>3.0000000000000564E-3</v>
      </c>
      <c r="H12">
        <f t="shared" si="3"/>
        <v>2.5000000000000005E-3</v>
      </c>
      <c r="I12">
        <f>(0.00078*B12)^2</f>
        <v>1.0281959999999998E-6</v>
      </c>
      <c r="J12" s="6" t="s">
        <v>9</v>
      </c>
      <c r="K12">
        <f>INDEX(LINEST(A12:A21,H12:H21,1,1),1,1)</f>
        <v>122831.54911055735</v>
      </c>
      <c r="L12" s="6" t="s">
        <v>11</v>
      </c>
      <c r="M12" s="9">
        <f>K12/I12*2</f>
        <v>238926331381.48245</v>
      </c>
    </row>
    <row r="13" spans="1:22">
      <c r="A13">
        <v>285</v>
      </c>
      <c r="B13">
        <v>1.3</v>
      </c>
      <c r="C13">
        <f t="shared" si="0"/>
        <v>0.76923076923076916</v>
      </c>
      <c r="D13">
        <v>5.3</v>
      </c>
      <c r="E13">
        <v>4.5999999999999996</v>
      </c>
      <c r="F13">
        <f t="shared" si="1"/>
        <v>4.9499999999999995E-2</v>
      </c>
      <c r="G13">
        <f t="shared" si="2"/>
        <v>3.5000000000000829E-3</v>
      </c>
      <c r="H13">
        <f t="shared" si="3"/>
        <v>2.4502499999999997E-3</v>
      </c>
      <c r="I13">
        <f>(0.00078*B13)^2</f>
        <v>1.0281959999999998E-6</v>
      </c>
      <c r="J13" s="6" t="s">
        <v>10</v>
      </c>
      <c r="K13">
        <f>INDEX(LINEST(A12:A21,H12:H21,1,1),2,1)</f>
        <v>4058.0751480782683</v>
      </c>
      <c r="L13" s="6" t="s">
        <v>12</v>
      </c>
      <c r="M13" s="9">
        <f>K13/I12*2</f>
        <v>7893582834.5534678</v>
      </c>
    </row>
    <row r="14" spans="1:22">
      <c r="A14">
        <v>275</v>
      </c>
      <c r="B14">
        <v>1.3</v>
      </c>
      <c r="C14">
        <f t="shared" si="0"/>
        <v>0.76923076923076916</v>
      </c>
      <c r="D14">
        <v>5.0999999999999996</v>
      </c>
      <c r="E14">
        <v>4.5</v>
      </c>
      <c r="F14">
        <f t="shared" si="1"/>
        <v>4.8000000000000001E-2</v>
      </c>
      <c r="G14">
        <f t="shared" si="2"/>
        <v>2.999999999999997E-3</v>
      </c>
      <c r="H14">
        <f t="shared" si="3"/>
        <v>2.3040000000000001E-3</v>
      </c>
      <c r="I14">
        <f>(0.00078*B14)^2</f>
        <v>1.0281959999999998E-6</v>
      </c>
      <c r="L14" s="6" t="s">
        <v>15</v>
      </c>
      <c r="M14" s="9">
        <f>1/M13^2</f>
        <v>1.6049136043652979E-20</v>
      </c>
    </row>
    <row r="15" spans="1:22">
      <c r="A15">
        <v>265</v>
      </c>
      <c r="B15">
        <v>1.3</v>
      </c>
      <c r="C15">
        <f t="shared" si="0"/>
        <v>0.76923076923076916</v>
      </c>
      <c r="D15">
        <v>5</v>
      </c>
      <c r="E15">
        <v>4.4000000000000004</v>
      </c>
      <c r="F15">
        <f t="shared" si="1"/>
        <v>4.7E-2</v>
      </c>
      <c r="G15">
        <f t="shared" si="2"/>
        <v>2.999999999999938E-3</v>
      </c>
      <c r="H15">
        <f t="shared" si="3"/>
        <v>2.209E-3</v>
      </c>
      <c r="I15">
        <f>(0.00078*B15)^2</f>
        <v>1.0281959999999998E-6</v>
      </c>
    </row>
    <row r="16" spans="1:22">
      <c r="A16">
        <v>255</v>
      </c>
      <c r="B16">
        <v>1.3</v>
      </c>
      <c r="C16">
        <f t="shared" si="0"/>
        <v>0.76923076923076916</v>
      </c>
      <c r="D16">
        <v>5</v>
      </c>
      <c r="E16">
        <v>4.3</v>
      </c>
      <c r="F16">
        <f t="shared" si="1"/>
        <v>4.6500000000000007E-2</v>
      </c>
      <c r="G16">
        <f t="shared" si="2"/>
        <v>3.4999999999999311E-3</v>
      </c>
      <c r="H16">
        <f t="shared" si="3"/>
        <v>2.1622500000000005E-3</v>
      </c>
      <c r="I16">
        <f>(0.00078*B16)^2</f>
        <v>1.0281959999999998E-6</v>
      </c>
    </row>
    <row r="17" spans="1:16">
      <c r="A17">
        <v>245</v>
      </c>
      <c r="B17">
        <v>1.3</v>
      </c>
      <c r="C17">
        <f t="shared" si="0"/>
        <v>0.76923076923076916</v>
      </c>
      <c r="D17">
        <v>4.9000000000000004</v>
      </c>
      <c r="E17">
        <v>4.2</v>
      </c>
      <c r="F17">
        <f t="shared" si="1"/>
        <v>4.5500000000000006E-2</v>
      </c>
      <c r="G17">
        <f t="shared" si="2"/>
        <v>3.4999999999999311E-3</v>
      </c>
      <c r="H17">
        <f t="shared" si="3"/>
        <v>2.0702500000000005E-3</v>
      </c>
      <c r="I17">
        <f>(0.00078*B17)^2</f>
        <v>1.0281959999999998E-6</v>
      </c>
    </row>
    <row r="18" spans="1:16">
      <c r="A18">
        <v>235</v>
      </c>
      <c r="B18">
        <v>1.3</v>
      </c>
      <c r="C18">
        <f t="shared" si="0"/>
        <v>0.76923076923076916</v>
      </c>
      <c r="D18">
        <v>4.8</v>
      </c>
      <c r="E18">
        <v>4.2</v>
      </c>
      <c r="F18">
        <f t="shared" si="1"/>
        <v>4.4999999999999998E-2</v>
      </c>
      <c r="G18">
        <f t="shared" si="2"/>
        <v>2.999999999999997E-3</v>
      </c>
      <c r="H18">
        <f t="shared" si="3"/>
        <v>2.0249999999999999E-3</v>
      </c>
      <c r="I18">
        <f>(0.00078*B18)^2</f>
        <v>1.0281959999999998E-6</v>
      </c>
    </row>
    <row r="19" spans="1:16">
      <c r="A19">
        <v>225</v>
      </c>
      <c r="B19">
        <v>1.3</v>
      </c>
      <c r="C19">
        <f t="shared" si="0"/>
        <v>0.76923076923076916</v>
      </c>
      <c r="D19">
        <v>4.7</v>
      </c>
      <c r="E19">
        <v>4.0999999999999996</v>
      </c>
      <c r="F19">
        <f t="shared" si="1"/>
        <v>4.4000000000000004E-2</v>
      </c>
      <c r="G19">
        <f t="shared" si="2"/>
        <v>2.999999999999997E-3</v>
      </c>
      <c r="H19">
        <f t="shared" si="3"/>
        <v>1.9360000000000004E-3</v>
      </c>
      <c r="I19">
        <f>(0.00078*B19)^2</f>
        <v>1.0281959999999998E-6</v>
      </c>
    </row>
    <row r="20" spans="1:16">
      <c r="A20">
        <v>215</v>
      </c>
      <c r="B20">
        <v>1.3</v>
      </c>
      <c r="C20">
        <f t="shared" si="0"/>
        <v>0.76923076923076916</v>
      </c>
      <c r="D20">
        <v>4.5999999999999996</v>
      </c>
      <c r="E20">
        <v>4</v>
      </c>
      <c r="F20">
        <f t="shared" si="1"/>
        <v>4.2999999999999997E-2</v>
      </c>
      <c r="G20">
        <f t="shared" si="2"/>
        <v>2.999999999999997E-3</v>
      </c>
      <c r="H20">
        <f t="shared" si="3"/>
        <v>1.8489999999999997E-3</v>
      </c>
      <c r="I20">
        <f>(0.00078*B20)^2</f>
        <v>1.0281959999999998E-6</v>
      </c>
    </row>
    <row r="21" spans="1:16" s="2" customFormat="1">
      <c r="A21" s="2">
        <v>205</v>
      </c>
      <c r="B21" s="2">
        <v>1.3</v>
      </c>
      <c r="C21" s="2">
        <f t="shared" si="0"/>
        <v>0.76923076923076916</v>
      </c>
      <c r="D21" s="2">
        <v>4.5</v>
      </c>
      <c r="E21" s="2">
        <v>3.9</v>
      </c>
      <c r="F21" s="2">
        <f t="shared" si="1"/>
        <v>4.2000000000000003E-2</v>
      </c>
      <c r="G21" s="2">
        <f t="shared" si="2"/>
        <v>2.999999999999997E-3</v>
      </c>
      <c r="H21" s="2">
        <f t="shared" si="3"/>
        <v>1.7640000000000002E-3</v>
      </c>
      <c r="I21" s="2">
        <f>(0.00078*B21)^2</f>
        <v>1.0281959999999998E-6</v>
      </c>
      <c r="M21" s="10"/>
      <c r="P21" s="10"/>
    </row>
    <row r="22" spans="1:16">
      <c r="A22">
        <v>270</v>
      </c>
      <c r="B22">
        <v>1.25</v>
      </c>
      <c r="C22">
        <f t="shared" si="0"/>
        <v>0.8</v>
      </c>
      <c r="D22">
        <v>5.3</v>
      </c>
      <c r="E22">
        <v>4.7</v>
      </c>
      <c r="F22">
        <f t="shared" si="1"/>
        <v>0.05</v>
      </c>
      <c r="G22">
        <f t="shared" si="2"/>
        <v>3.0000000000000564E-3</v>
      </c>
      <c r="H22">
        <f t="shared" si="3"/>
        <v>2.5000000000000005E-3</v>
      </c>
      <c r="I22">
        <f>(0.00078*B22)^2</f>
        <v>9.506249999999999E-7</v>
      </c>
      <c r="J22" s="6" t="s">
        <v>9</v>
      </c>
      <c r="K22">
        <f>INDEX(LINEST(A22:A31,H22:H31,1,1),1,1)</f>
        <v>108008.75761922525</v>
      </c>
      <c r="L22" s="6" t="s">
        <v>11</v>
      </c>
      <c r="M22" s="9">
        <f>K22/I22*2</f>
        <v>227237359882.65668</v>
      </c>
    </row>
    <row r="23" spans="1:16">
      <c r="A23">
        <v>260</v>
      </c>
      <c r="B23">
        <v>1.25</v>
      </c>
      <c r="C23">
        <f t="shared" si="0"/>
        <v>0.8</v>
      </c>
      <c r="D23">
        <v>5.2</v>
      </c>
      <c r="E23">
        <v>4.5999999999999996</v>
      </c>
      <c r="F23">
        <f t="shared" si="1"/>
        <v>4.9000000000000002E-2</v>
      </c>
      <c r="G23">
        <f t="shared" si="2"/>
        <v>2.999999999999938E-3</v>
      </c>
      <c r="H23">
        <f t="shared" si="3"/>
        <v>2.4010000000000004E-3</v>
      </c>
      <c r="I23">
        <f>(0.00078*B23)^2</f>
        <v>9.506249999999999E-7</v>
      </c>
      <c r="J23" s="6" t="s">
        <v>10</v>
      </c>
      <c r="K23">
        <f>INDEX(LINEST(A22:A31,H22:H31,1,1),2,1)</f>
        <v>2139.1729554036733</v>
      </c>
      <c r="L23" s="6" t="s">
        <v>12</v>
      </c>
      <c r="M23" s="9">
        <f>K23/I22*2</f>
        <v>4500561115.9051647</v>
      </c>
    </row>
    <row r="24" spans="1:16">
      <c r="A24">
        <v>250</v>
      </c>
      <c r="B24">
        <v>1.25</v>
      </c>
      <c r="C24">
        <f t="shared" si="0"/>
        <v>0.8</v>
      </c>
      <c r="D24">
        <v>5.0999999999999996</v>
      </c>
      <c r="E24">
        <v>4.5</v>
      </c>
      <c r="F24">
        <f t="shared" si="1"/>
        <v>4.8000000000000001E-2</v>
      </c>
      <c r="G24">
        <f t="shared" si="2"/>
        <v>2.999999999999997E-3</v>
      </c>
      <c r="H24">
        <f t="shared" si="3"/>
        <v>2.3040000000000001E-3</v>
      </c>
      <c r="I24">
        <f>(0.00078*B24)^2</f>
        <v>9.506249999999999E-7</v>
      </c>
      <c r="L24" s="6" t="s">
        <v>15</v>
      </c>
      <c r="M24" s="9">
        <f>1/M23^2</f>
        <v>4.9370403051363337E-20</v>
      </c>
    </row>
    <row r="25" spans="1:16">
      <c r="A25">
        <v>240</v>
      </c>
      <c r="B25">
        <v>1.25</v>
      </c>
      <c r="C25">
        <f t="shared" si="0"/>
        <v>0.8</v>
      </c>
      <c r="D25">
        <v>5</v>
      </c>
      <c r="E25">
        <v>4.4000000000000004</v>
      </c>
      <c r="F25">
        <f t="shared" si="1"/>
        <v>4.7E-2</v>
      </c>
      <c r="G25">
        <f t="shared" si="2"/>
        <v>2.999999999999938E-3</v>
      </c>
      <c r="H25">
        <f t="shared" si="3"/>
        <v>2.209E-3</v>
      </c>
      <c r="I25">
        <f>(0.00078*B25)^2</f>
        <v>9.506249999999999E-7</v>
      </c>
    </row>
    <row r="26" spans="1:16">
      <c r="A26">
        <v>230</v>
      </c>
      <c r="B26">
        <v>1.25</v>
      </c>
      <c r="C26">
        <f t="shared" si="0"/>
        <v>0.8</v>
      </c>
      <c r="D26">
        <v>4.9000000000000004</v>
      </c>
      <c r="E26">
        <v>4.3</v>
      </c>
      <c r="F26">
        <f t="shared" si="1"/>
        <v>4.5999999999999999E-2</v>
      </c>
      <c r="G26">
        <f t="shared" si="2"/>
        <v>3.0000000000000564E-3</v>
      </c>
      <c r="H26">
        <f t="shared" si="3"/>
        <v>2.1159999999999998E-3</v>
      </c>
      <c r="I26">
        <f>(0.00078*B26)^2</f>
        <v>9.506249999999999E-7</v>
      </c>
    </row>
    <row r="27" spans="1:16">
      <c r="A27">
        <v>220</v>
      </c>
      <c r="B27">
        <v>1.25</v>
      </c>
      <c r="C27">
        <f t="shared" si="0"/>
        <v>0.8</v>
      </c>
      <c r="D27">
        <v>4.8</v>
      </c>
      <c r="E27">
        <v>4.2</v>
      </c>
      <c r="F27">
        <f t="shared" si="1"/>
        <v>4.4999999999999998E-2</v>
      </c>
      <c r="G27">
        <f t="shared" si="2"/>
        <v>2.999999999999997E-3</v>
      </c>
      <c r="H27">
        <f t="shared" si="3"/>
        <v>2.0249999999999999E-3</v>
      </c>
      <c r="I27">
        <f>(0.00078*B27)^2</f>
        <v>9.506249999999999E-7</v>
      </c>
    </row>
    <row r="28" spans="1:16">
      <c r="A28">
        <v>210</v>
      </c>
      <c r="B28">
        <v>1.25</v>
      </c>
      <c r="C28">
        <f t="shared" si="0"/>
        <v>0.8</v>
      </c>
      <c r="D28">
        <v>4.7</v>
      </c>
      <c r="E28">
        <v>4.0999999999999996</v>
      </c>
      <c r="F28">
        <f t="shared" si="1"/>
        <v>4.4000000000000004E-2</v>
      </c>
      <c r="G28">
        <f t="shared" si="2"/>
        <v>2.999999999999997E-3</v>
      </c>
      <c r="H28">
        <f t="shared" si="3"/>
        <v>1.9360000000000004E-3</v>
      </c>
      <c r="I28">
        <f>(0.00078*B28)^2</f>
        <v>9.506249999999999E-7</v>
      </c>
    </row>
    <row r="29" spans="1:16">
      <c r="A29">
        <v>200</v>
      </c>
      <c r="B29">
        <v>1.25</v>
      </c>
      <c r="C29">
        <f t="shared" si="0"/>
        <v>0.8</v>
      </c>
      <c r="D29">
        <v>4.5</v>
      </c>
      <c r="E29">
        <v>4</v>
      </c>
      <c r="F29">
        <f t="shared" si="1"/>
        <v>4.2500000000000003E-2</v>
      </c>
      <c r="G29">
        <f t="shared" si="2"/>
        <v>2.5000000000000001E-3</v>
      </c>
      <c r="H29">
        <f t="shared" si="3"/>
        <v>1.8062500000000003E-3</v>
      </c>
      <c r="I29">
        <f>(0.00078*B29)^2</f>
        <v>9.506249999999999E-7</v>
      </c>
    </row>
    <row r="30" spans="1:16">
      <c r="A30">
        <v>190</v>
      </c>
      <c r="B30">
        <v>1.25</v>
      </c>
      <c r="C30">
        <f t="shared" si="0"/>
        <v>0.8</v>
      </c>
      <c r="D30">
        <v>4.5</v>
      </c>
      <c r="E30">
        <v>3.9</v>
      </c>
      <c r="F30">
        <f t="shared" si="1"/>
        <v>4.2000000000000003E-2</v>
      </c>
      <c r="G30">
        <f t="shared" si="2"/>
        <v>2.999999999999997E-3</v>
      </c>
      <c r="H30">
        <f t="shared" si="3"/>
        <v>1.7640000000000002E-3</v>
      </c>
      <c r="I30">
        <f>(0.00078*B30)^2</f>
        <v>9.506249999999999E-7</v>
      </c>
    </row>
    <row r="31" spans="1:16" s="2" customFormat="1">
      <c r="A31" s="2">
        <v>180</v>
      </c>
      <c r="B31" s="2">
        <v>1.25</v>
      </c>
      <c r="C31" s="2">
        <f t="shared" si="0"/>
        <v>0.8</v>
      </c>
      <c r="D31" s="2">
        <v>4.4000000000000004</v>
      </c>
      <c r="E31" s="2">
        <v>3.8</v>
      </c>
      <c r="F31" s="2">
        <f t="shared" si="1"/>
        <v>4.0999999999999995E-2</v>
      </c>
      <c r="G31" s="2">
        <f t="shared" si="2"/>
        <v>3.0000000000000564E-3</v>
      </c>
      <c r="H31" s="2">
        <f t="shared" si="3"/>
        <v>1.6809999999999996E-3</v>
      </c>
      <c r="I31" s="2">
        <f>(0.00078*B31)^2</f>
        <v>9.506249999999999E-7</v>
      </c>
      <c r="M31" s="10"/>
      <c r="P31" s="10"/>
    </row>
    <row r="32" spans="1:16">
      <c r="A32">
        <v>255</v>
      </c>
      <c r="B32">
        <v>1.2</v>
      </c>
      <c r="C32">
        <f t="shared" si="0"/>
        <v>0.83333333333333337</v>
      </c>
      <c r="D32">
        <v>5.3</v>
      </c>
      <c r="E32">
        <v>4.8</v>
      </c>
      <c r="F32">
        <f t="shared" si="1"/>
        <v>5.0499999999999996E-2</v>
      </c>
      <c r="G32">
        <f t="shared" si="2"/>
        <v>2.5000000000000001E-3</v>
      </c>
      <c r="H32">
        <f t="shared" si="3"/>
        <v>2.5502499999999996E-3</v>
      </c>
      <c r="I32">
        <f>(0.00078*B32)^2</f>
        <v>8.7609599999999996E-7</v>
      </c>
      <c r="J32" s="6" t="s">
        <v>9</v>
      </c>
      <c r="K32">
        <f>INDEX(LINEST(A32:A41,H32:H41,1,1),1,1)</f>
        <v>93533.477883446525</v>
      </c>
      <c r="L32" s="6" t="s">
        <v>11</v>
      </c>
      <c r="M32" s="9">
        <f>K32/I32*2</f>
        <v>213523353339.0097</v>
      </c>
    </row>
    <row r="33" spans="1:16">
      <c r="A33">
        <v>245</v>
      </c>
      <c r="B33">
        <v>1.2</v>
      </c>
      <c r="C33">
        <f t="shared" si="0"/>
        <v>0.83333333333333337</v>
      </c>
      <c r="D33">
        <v>5.2</v>
      </c>
      <c r="E33">
        <v>4.7</v>
      </c>
      <c r="F33">
        <f t="shared" si="1"/>
        <v>4.9500000000000002E-2</v>
      </c>
      <c r="G33">
        <f t="shared" si="2"/>
        <v>2.5000000000000712E-3</v>
      </c>
      <c r="H33">
        <f t="shared" si="3"/>
        <v>2.4502500000000002E-3</v>
      </c>
      <c r="I33">
        <f>(0.00078*B33)^2</f>
        <v>8.7609599999999996E-7</v>
      </c>
      <c r="J33" s="6" t="s">
        <v>10</v>
      </c>
      <c r="K33">
        <f>INDEX(LINEST(A32:A41,H32:H41,1,1),2,1)</f>
        <v>3565.7112332379734</v>
      </c>
      <c r="L33" s="6" t="s">
        <v>12</v>
      </c>
      <c r="M33" s="9">
        <f>K33/I32*2</f>
        <v>8140001171.6477957</v>
      </c>
    </row>
    <row r="34" spans="1:16">
      <c r="A34">
        <v>235</v>
      </c>
      <c r="B34">
        <v>1.2</v>
      </c>
      <c r="C34">
        <f t="shared" si="0"/>
        <v>0.83333333333333337</v>
      </c>
      <c r="D34">
        <v>5</v>
      </c>
      <c r="E34">
        <v>4.5</v>
      </c>
      <c r="F34">
        <f t="shared" si="1"/>
        <v>4.7500000000000001E-2</v>
      </c>
      <c r="G34">
        <f t="shared" si="2"/>
        <v>2.5000000000000001E-3</v>
      </c>
      <c r="H34">
        <f t="shared" si="3"/>
        <v>2.25625E-3</v>
      </c>
      <c r="I34">
        <f>(0.00078*B34)^2</f>
        <v>8.7609599999999996E-7</v>
      </c>
      <c r="L34" s="6" t="s">
        <v>15</v>
      </c>
      <c r="M34" s="9">
        <f>1/M33^2</f>
        <v>1.5092148339650569E-20</v>
      </c>
    </row>
    <row r="35" spans="1:16">
      <c r="A35">
        <v>225</v>
      </c>
      <c r="B35">
        <v>1.2</v>
      </c>
      <c r="C35">
        <f t="shared" si="0"/>
        <v>0.83333333333333337</v>
      </c>
      <c r="D35">
        <v>5</v>
      </c>
      <c r="E35">
        <v>4.5</v>
      </c>
      <c r="F35">
        <f t="shared" si="1"/>
        <v>4.7500000000000001E-2</v>
      </c>
      <c r="G35">
        <f t="shared" si="2"/>
        <v>2.5000000000000001E-3</v>
      </c>
      <c r="H35">
        <f t="shared" si="3"/>
        <v>2.25625E-3</v>
      </c>
      <c r="I35">
        <f>(0.00078*B35)^2</f>
        <v>8.7609599999999996E-7</v>
      </c>
    </row>
    <row r="36" spans="1:16">
      <c r="A36">
        <v>215</v>
      </c>
      <c r="B36">
        <v>1.2</v>
      </c>
      <c r="C36">
        <f t="shared" si="0"/>
        <v>0.83333333333333337</v>
      </c>
      <c r="D36">
        <v>4.8</v>
      </c>
      <c r="E36">
        <v>4.3</v>
      </c>
      <c r="F36">
        <f t="shared" si="1"/>
        <v>4.5499999999999999E-2</v>
      </c>
      <c r="G36">
        <f t="shared" si="2"/>
        <v>2.5000000000000712E-3</v>
      </c>
      <c r="H36">
        <f t="shared" si="3"/>
        <v>2.07025E-3</v>
      </c>
      <c r="I36">
        <f>(0.00078*B36)^2</f>
        <v>8.7609599999999996E-7</v>
      </c>
    </row>
    <row r="37" spans="1:16">
      <c r="A37">
        <v>205</v>
      </c>
      <c r="B37">
        <v>1.2</v>
      </c>
      <c r="C37">
        <f t="shared" si="0"/>
        <v>0.83333333333333337</v>
      </c>
      <c r="D37">
        <v>4.7</v>
      </c>
      <c r="E37">
        <v>4.2</v>
      </c>
      <c r="F37">
        <f t="shared" si="1"/>
        <v>4.4500000000000005E-2</v>
      </c>
      <c r="G37">
        <f t="shared" si="2"/>
        <v>2.5000000000000001E-3</v>
      </c>
      <c r="H37">
        <f t="shared" si="3"/>
        <v>1.9802500000000002E-3</v>
      </c>
      <c r="I37">
        <f>(0.00078*B37)^2</f>
        <v>8.7609599999999996E-7</v>
      </c>
    </row>
    <row r="38" spans="1:16">
      <c r="A38">
        <v>195</v>
      </c>
      <c r="B38">
        <v>1.2</v>
      </c>
      <c r="C38">
        <f t="shared" si="0"/>
        <v>0.83333333333333337</v>
      </c>
      <c r="D38">
        <v>4.5999999999999996</v>
      </c>
      <c r="E38">
        <v>4.0999999999999996</v>
      </c>
      <c r="F38">
        <f t="shared" si="1"/>
        <v>4.3499999999999997E-2</v>
      </c>
      <c r="G38">
        <f t="shared" si="2"/>
        <v>2.5000000000000712E-3</v>
      </c>
      <c r="H38">
        <f t="shared" si="3"/>
        <v>1.8922499999999998E-3</v>
      </c>
      <c r="I38">
        <f>(0.00078*B38)^2</f>
        <v>8.7609599999999996E-7</v>
      </c>
    </row>
    <row r="39" spans="1:16">
      <c r="A39">
        <v>185</v>
      </c>
      <c r="B39">
        <v>1.2</v>
      </c>
      <c r="C39">
        <f t="shared" si="0"/>
        <v>0.83333333333333337</v>
      </c>
      <c r="D39">
        <v>4.5</v>
      </c>
      <c r="E39">
        <v>4</v>
      </c>
      <c r="F39">
        <f t="shared" si="1"/>
        <v>4.2500000000000003E-2</v>
      </c>
      <c r="G39">
        <f t="shared" si="2"/>
        <v>2.5000000000000001E-3</v>
      </c>
      <c r="H39">
        <f t="shared" si="3"/>
        <v>1.8062500000000003E-3</v>
      </c>
      <c r="I39">
        <f>(0.00078*B39)^2</f>
        <v>8.7609599999999996E-7</v>
      </c>
    </row>
    <row r="40" spans="1:16">
      <c r="A40">
        <v>175</v>
      </c>
      <c r="B40">
        <v>1.2</v>
      </c>
      <c r="C40">
        <f t="shared" si="0"/>
        <v>0.83333333333333337</v>
      </c>
      <c r="D40">
        <v>4.4000000000000004</v>
      </c>
      <c r="E40">
        <v>3.9</v>
      </c>
      <c r="F40">
        <f t="shared" si="1"/>
        <v>4.1500000000000002E-2</v>
      </c>
      <c r="G40">
        <f t="shared" si="2"/>
        <v>2.4999999999999289E-3</v>
      </c>
      <c r="H40">
        <f t="shared" si="3"/>
        <v>1.7222500000000003E-3</v>
      </c>
      <c r="I40">
        <f>(0.00078*B40)^2</f>
        <v>8.7609599999999996E-7</v>
      </c>
    </row>
    <row r="41" spans="1:16" s="2" customFormat="1">
      <c r="A41" s="2">
        <v>165</v>
      </c>
      <c r="B41" s="2">
        <v>1.2</v>
      </c>
      <c r="C41" s="2">
        <f t="shared" si="0"/>
        <v>0.83333333333333337</v>
      </c>
      <c r="D41" s="2">
        <v>4.2</v>
      </c>
      <c r="E41" s="2">
        <v>3.7</v>
      </c>
      <c r="F41" s="2">
        <f t="shared" si="1"/>
        <v>3.95E-2</v>
      </c>
      <c r="G41" s="2">
        <f t="shared" si="2"/>
        <v>2.5000000000000001E-3</v>
      </c>
      <c r="H41" s="2">
        <f t="shared" si="3"/>
        <v>1.56025E-3</v>
      </c>
      <c r="I41" s="2">
        <f>(0.00078*B41)^2</f>
        <v>8.7609599999999996E-7</v>
      </c>
      <c r="M41" s="10"/>
      <c r="P41" s="10"/>
    </row>
    <row r="42" spans="1:16">
      <c r="A42">
        <v>230</v>
      </c>
      <c r="B42">
        <v>1.1499999999999999</v>
      </c>
      <c r="C42">
        <f t="shared" si="0"/>
        <v>0.86956521739130443</v>
      </c>
      <c r="D42">
        <v>5.2</v>
      </c>
      <c r="E42">
        <v>4.7</v>
      </c>
      <c r="F42">
        <f t="shared" si="1"/>
        <v>4.9500000000000002E-2</v>
      </c>
      <c r="G42">
        <f t="shared" si="2"/>
        <v>2.5000000000000712E-3</v>
      </c>
      <c r="H42">
        <f t="shared" si="3"/>
        <v>2.4502500000000002E-3</v>
      </c>
      <c r="I42">
        <f>(0.00078*B42)^2</f>
        <v>8.0460899999999982E-7</v>
      </c>
      <c r="J42" s="6" t="s">
        <v>9</v>
      </c>
      <c r="K42">
        <f>INDEX(LINEST(A42:A51,H42:H51,1,1),1,1)</f>
        <v>86942.549263494977</v>
      </c>
      <c r="L42" s="6" t="s">
        <v>11</v>
      </c>
      <c r="M42" s="9">
        <f>K42/I42*2</f>
        <v>216111301920.54773</v>
      </c>
    </row>
    <row r="43" spans="1:16">
      <c r="A43">
        <v>220</v>
      </c>
      <c r="B43">
        <v>1.1499999999999999</v>
      </c>
      <c r="C43">
        <f t="shared" si="0"/>
        <v>0.86956521739130443</v>
      </c>
      <c r="D43">
        <v>5</v>
      </c>
      <c r="E43">
        <v>4.5999999999999996</v>
      </c>
      <c r="F43">
        <f t="shared" si="1"/>
        <v>4.8000000000000001E-2</v>
      </c>
      <c r="G43">
        <f t="shared" si="2"/>
        <v>1.9999999999999788E-3</v>
      </c>
      <c r="H43">
        <f t="shared" si="3"/>
        <v>2.3040000000000001E-3</v>
      </c>
      <c r="I43">
        <f>(0.00078*B43)^2</f>
        <v>8.0460899999999982E-7</v>
      </c>
      <c r="J43" s="6" t="s">
        <v>10</v>
      </c>
      <c r="K43">
        <f>INDEX(LINEST(A42:A51,H42:H51,1,1),2,1)</f>
        <v>2044.0499075292596</v>
      </c>
      <c r="L43" s="6" t="s">
        <v>12</v>
      </c>
      <c r="M43" s="9">
        <f>K43/I42*2</f>
        <v>5080852706.1697302</v>
      </c>
    </row>
    <row r="44" spans="1:16">
      <c r="A44">
        <v>210</v>
      </c>
      <c r="B44">
        <v>1.1499999999999999</v>
      </c>
      <c r="C44">
        <f t="shared" si="0"/>
        <v>0.86956521739130443</v>
      </c>
      <c r="D44">
        <v>5</v>
      </c>
      <c r="E44">
        <v>4.4000000000000004</v>
      </c>
      <c r="F44">
        <f t="shared" si="1"/>
        <v>4.7E-2</v>
      </c>
      <c r="G44">
        <f t="shared" si="2"/>
        <v>2.999999999999938E-3</v>
      </c>
      <c r="H44">
        <f t="shared" si="3"/>
        <v>2.209E-3</v>
      </c>
      <c r="I44">
        <f>(0.00078*B44)^2</f>
        <v>8.0460899999999982E-7</v>
      </c>
      <c r="L44" s="6" t="s">
        <v>15</v>
      </c>
      <c r="M44" s="9">
        <f>1/M43^2</f>
        <v>3.8737071944056262E-20</v>
      </c>
    </row>
    <row r="45" spans="1:16">
      <c r="A45">
        <v>200</v>
      </c>
      <c r="B45">
        <v>1.1499999999999999</v>
      </c>
      <c r="C45">
        <f t="shared" si="0"/>
        <v>0.86956521739130443</v>
      </c>
      <c r="D45">
        <v>4.8</v>
      </c>
      <c r="E45">
        <v>4.3</v>
      </c>
      <c r="F45">
        <f t="shared" si="1"/>
        <v>4.5499999999999999E-2</v>
      </c>
      <c r="G45">
        <f t="shared" si="2"/>
        <v>2.5000000000000712E-3</v>
      </c>
      <c r="H45">
        <f t="shared" si="3"/>
        <v>2.07025E-3</v>
      </c>
      <c r="I45">
        <f>(0.00078*B45)^2</f>
        <v>8.0460899999999982E-7</v>
      </c>
    </row>
    <row r="46" spans="1:16">
      <c r="A46">
        <v>190</v>
      </c>
      <c r="B46">
        <v>1.1499999999999999</v>
      </c>
      <c r="C46">
        <f t="shared" si="0"/>
        <v>0.86956521739130443</v>
      </c>
      <c r="D46">
        <v>4.5999999999999996</v>
      </c>
      <c r="E46">
        <v>4.2</v>
      </c>
      <c r="F46">
        <f t="shared" si="1"/>
        <v>4.4000000000000004E-2</v>
      </c>
      <c r="G46">
        <f t="shared" si="2"/>
        <v>1.9999999999998895E-3</v>
      </c>
      <c r="H46">
        <f t="shared" si="3"/>
        <v>1.9360000000000004E-3</v>
      </c>
      <c r="I46">
        <f>(0.00078*B46)^2</f>
        <v>8.0460899999999982E-7</v>
      </c>
    </row>
    <row r="47" spans="1:16">
      <c r="A47">
        <v>180</v>
      </c>
      <c r="B47">
        <v>1.1499999999999999</v>
      </c>
      <c r="C47">
        <f t="shared" si="0"/>
        <v>0.86956521739130443</v>
      </c>
      <c r="D47">
        <v>4.5</v>
      </c>
      <c r="E47">
        <v>4</v>
      </c>
      <c r="F47">
        <f t="shared" si="1"/>
        <v>4.2500000000000003E-2</v>
      </c>
      <c r="G47">
        <f t="shared" si="2"/>
        <v>2.5000000000000001E-3</v>
      </c>
      <c r="H47">
        <f t="shared" si="3"/>
        <v>1.8062500000000003E-3</v>
      </c>
      <c r="I47">
        <f>(0.00078*B47)^2</f>
        <v>8.0460899999999982E-7</v>
      </c>
    </row>
    <row r="48" spans="1:16">
      <c r="A48">
        <v>170</v>
      </c>
      <c r="B48">
        <v>1.1499999999999999</v>
      </c>
      <c r="C48">
        <f t="shared" si="0"/>
        <v>0.86956521739130443</v>
      </c>
      <c r="D48">
        <v>4.4000000000000004</v>
      </c>
      <c r="E48">
        <v>3.9</v>
      </c>
      <c r="F48">
        <f t="shared" si="1"/>
        <v>4.1500000000000002E-2</v>
      </c>
      <c r="G48">
        <f t="shared" si="2"/>
        <v>2.4999999999999289E-3</v>
      </c>
      <c r="H48">
        <f t="shared" si="3"/>
        <v>1.7222500000000003E-3</v>
      </c>
      <c r="I48">
        <f>(0.00078*B48)^2</f>
        <v>8.0460899999999982E-7</v>
      </c>
    </row>
    <row r="49" spans="1:16">
      <c r="A49">
        <v>160</v>
      </c>
      <c r="B49">
        <v>1.1499999999999999</v>
      </c>
      <c r="C49">
        <f t="shared" si="0"/>
        <v>0.86956521739130443</v>
      </c>
      <c r="D49">
        <v>4.3</v>
      </c>
      <c r="E49">
        <v>3.8</v>
      </c>
      <c r="F49">
        <f t="shared" si="1"/>
        <v>4.0500000000000001E-2</v>
      </c>
      <c r="G49">
        <f t="shared" si="2"/>
        <v>2.5000000000000001E-3</v>
      </c>
      <c r="H49">
        <f t="shared" si="3"/>
        <v>1.64025E-3</v>
      </c>
      <c r="I49">
        <f>(0.00078*B49)^2</f>
        <v>8.0460899999999982E-7</v>
      </c>
    </row>
    <row r="50" spans="1:16">
      <c r="A50">
        <v>150</v>
      </c>
      <c r="B50">
        <v>1.1499999999999999</v>
      </c>
      <c r="C50">
        <f t="shared" si="0"/>
        <v>0.86956521739130443</v>
      </c>
      <c r="D50">
        <v>4.0999999999999996</v>
      </c>
      <c r="E50">
        <v>3.7</v>
      </c>
      <c r="F50">
        <f t="shared" si="1"/>
        <v>3.9E-2</v>
      </c>
      <c r="G50">
        <f t="shared" si="2"/>
        <v>2.000000000000023E-3</v>
      </c>
      <c r="H50">
        <f t="shared" si="3"/>
        <v>1.521E-3</v>
      </c>
      <c r="I50">
        <f>(0.00078*B50)^2</f>
        <v>8.0460899999999982E-7</v>
      </c>
    </row>
    <row r="51" spans="1:16" s="2" customFormat="1">
      <c r="A51" s="2">
        <v>140</v>
      </c>
      <c r="B51" s="2">
        <v>1.1499999999999999</v>
      </c>
      <c r="C51" s="2">
        <f t="shared" si="0"/>
        <v>0.86956521739130443</v>
      </c>
      <c r="D51" s="2">
        <v>4</v>
      </c>
      <c r="E51" s="2">
        <v>3.5</v>
      </c>
      <c r="F51" s="2">
        <f t="shared" si="1"/>
        <v>3.7499999999999999E-2</v>
      </c>
      <c r="G51" s="2">
        <f t="shared" si="2"/>
        <v>2.5000000000000001E-3</v>
      </c>
      <c r="H51" s="2">
        <f t="shared" si="3"/>
        <v>1.4062499999999999E-3</v>
      </c>
      <c r="I51" s="2">
        <f>(0.00078*B51)^2</f>
        <v>8.0460899999999982E-7</v>
      </c>
      <c r="M51" s="10"/>
      <c r="P51" s="10"/>
    </row>
    <row r="52" spans="1:16">
      <c r="A52">
        <v>205</v>
      </c>
      <c r="B52">
        <v>1.1000000000000001</v>
      </c>
      <c r="C52">
        <f t="shared" si="0"/>
        <v>0.90909090909090906</v>
      </c>
      <c r="D52">
        <v>5.0999999999999996</v>
      </c>
      <c r="E52">
        <v>4.5999999999999996</v>
      </c>
      <c r="F52">
        <f t="shared" si="1"/>
        <v>4.8499999999999995E-2</v>
      </c>
      <c r="G52">
        <f t="shared" si="2"/>
        <v>2.5000000000000001E-3</v>
      </c>
      <c r="H52">
        <f t="shared" si="3"/>
        <v>2.3522499999999993E-3</v>
      </c>
      <c r="I52">
        <f>(0.00078*B52)^2</f>
        <v>7.3616400000000011E-7</v>
      </c>
      <c r="J52" s="6" t="s">
        <v>9</v>
      </c>
      <c r="K52">
        <f>INDEX(LINEST(A52:A61,H52:H61,1,1),1,1)</f>
        <v>77122.728610115635</v>
      </c>
      <c r="L52" s="6" t="s">
        <v>11</v>
      </c>
      <c r="M52" s="9">
        <f>K52/I52*2</f>
        <v>209525944246.4332</v>
      </c>
      <c r="O52" s="6" t="s">
        <v>17</v>
      </c>
      <c r="P52" s="9">
        <v>175882010000</v>
      </c>
    </row>
    <row r="53" spans="1:16">
      <c r="A53">
        <v>195</v>
      </c>
      <c r="B53">
        <v>1.1000000000000001</v>
      </c>
      <c r="C53">
        <f t="shared" si="0"/>
        <v>0.90909090909090906</v>
      </c>
      <c r="D53">
        <v>4.9000000000000004</v>
      </c>
      <c r="E53">
        <v>4.5</v>
      </c>
      <c r="F53">
        <f t="shared" si="1"/>
        <v>4.7E-2</v>
      </c>
      <c r="G53">
        <f t="shared" si="2"/>
        <v>1.9999999999999788E-3</v>
      </c>
      <c r="H53">
        <f t="shared" si="3"/>
        <v>2.209E-3</v>
      </c>
      <c r="I53">
        <f>(0.00078*B53)^2</f>
        <v>7.3616400000000011E-7</v>
      </c>
      <c r="J53" s="6" t="s">
        <v>10</v>
      </c>
      <c r="K53">
        <f>INDEX(LINEST(A52:A61,H52:H61,1,1),2,1)</f>
        <v>1004.0711355883519</v>
      </c>
      <c r="L53" s="6" t="s">
        <v>12</v>
      </c>
      <c r="M53" s="9">
        <f>K53/I52*2</f>
        <v>2727846337.4692373</v>
      </c>
    </row>
    <row r="54" spans="1:16">
      <c r="A54">
        <v>185</v>
      </c>
      <c r="B54">
        <v>1.1000000000000001</v>
      </c>
      <c r="C54">
        <f t="shared" si="0"/>
        <v>0.90909090909090906</v>
      </c>
      <c r="D54">
        <v>4.8</v>
      </c>
      <c r="E54">
        <v>4.3</v>
      </c>
      <c r="F54">
        <f t="shared" si="1"/>
        <v>4.5499999999999999E-2</v>
      </c>
      <c r="G54">
        <f t="shared" si="2"/>
        <v>2.5000000000000712E-3</v>
      </c>
      <c r="H54">
        <f t="shared" si="3"/>
        <v>2.07025E-3</v>
      </c>
      <c r="I54">
        <f>(0.00078*B54)^2</f>
        <v>7.3616400000000011E-7</v>
      </c>
      <c r="L54" s="6" t="s">
        <v>15</v>
      </c>
      <c r="M54" s="9">
        <f>1/M53^2</f>
        <v>1.3438790856491448E-19</v>
      </c>
    </row>
    <row r="55" spans="1:16">
      <c r="A55">
        <v>175</v>
      </c>
      <c r="B55">
        <v>1.1000000000000001</v>
      </c>
      <c r="C55">
        <f t="shared" si="0"/>
        <v>0.90909090909090906</v>
      </c>
      <c r="D55">
        <v>4.7</v>
      </c>
      <c r="E55">
        <v>4.2</v>
      </c>
      <c r="F55">
        <f t="shared" si="1"/>
        <v>4.4500000000000005E-2</v>
      </c>
      <c r="G55">
        <f t="shared" si="2"/>
        <v>2.5000000000000001E-3</v>
      </c>
      <c r="H55">
        <f t="shared" si="3"/>
        <v>1.9802500000000002E-3</v>
      </c>
      <c r="I55">
        <f>(0.00078*B55)^2</f>
        <v>7.3616400000000011E-7</v>
      </c>
    </row>
    <row r="56" spans="1:16">
      <c r="A56">
        <v>165</v>
      </c>
      <c r="B56">
        <v>1.1000000000000001</v>
      </c>
      <c r="C56">
        <f t="shared" si="0"/>
        <v>0.90909090909090906</v>
      </c>
      <c r="D56">
        <v>4.5</v>
      </c>
      <c r="E56">
        <v>4</v>
      </c>
      <c r="F56">
        <f t="shared" si="1"/>
        <v>4.2500000000000003E-2</v>
      </c>
      <c r="G56">
        <f t="shared" si="2"/>
        <v>2.5000000000000001E-3</v>
      </c>
      <c r="H56">
        <f t="shared" si="3"/>
        <v>1.8062500000000003E-3</v>
      </c>
      <c r="I56">
        <f>(0.00078*B56)^2</f>
        <v>7.3616400000000011E-7</v>
      </c>
    </row>
    <row r="57" spans="1:16">
      <c r="A57">
        <v>155</v>
      </c>
      <c r="B57">
        <v>1.1000000000000001</v>
      </c>
      <c r="C57">
        <f t="shared" si="0"/>
        <v>0.90909090909090906</v>
      </c>
      <c r="D57">
        <v>4.3</v>
      </c>
      <c r="E57">
        <v>3.9</v>
      </c>
      <c r="F57">
        <f t="shared" si="1"/>
        <v>4.0999999999999995E-2</v>
      </c>
      <c r="G57">
        <f t="shared" si="2"/>
        <v>1.9999999999999788E-3</v>
      </c>
      <c r="H57">
        <f t="shared" si="3"/>
        <v>1.6809999999999996E-3</v>
      </c>
      <c r="I57">
        <f>(0.00078*B57)^2</f>
        <v>7.3616400000000011E-7</v>
      </c>
    </row>
    <row r="58" spans="1:16">
      <c r="A58">
        <v>145</v>
      </c>
      <c r="B58">
        <v>1.1000000000000001</v>
      </c>
      <c r="C58">
        <f t="shared" si="0"/>
        <v>0.90909090909090906</v>
      </c>
      <c r="D58">
        <v>4.2</v>
      </c>
      <c r="E58">
        <v>3.7</v>
      </c>
      <c r="F58">
        <f t="shared" si="1"/>
        <v>3.95E-2</v>
      </c>
      <c r="G58">
        <f t="shared" si="2"/>
        <v>2.5000000000000001E-3</v>
      </c>
      <c r="H58">
        <f t="shared" si="3"/>
        <v>1.56025E-3</v>
      </c>
      <c r="I58">
        <f>(0.00078*B58)^2</f>
        <v>7.3616400000000011E-7</v>
      </c>
    </row>
    <row r="59" spans="1:16">
      <c r="A59">
        <v>135</v>
      </c>
      <c r="B59">
        <v>1.1000000000000001</v>
      </c>
      <c r="C59">
        <f t="shared" si="0"/>
        <v>0.90909090909090906</v>
      </c>
      <c r="D59">
        <v>4</v>
      </c>
      <c r="E59">
        <v>3.6</v>
      </c>
      <c r="F59">
        <f t="shared" si="1"/>
        <v>3.7999999999999999E-2</v>
      </c>
      <c r="G59">
        <f t="shared" si="2"/>
        <v>2.000000000000023E-3</v>
      </c>
      <c r="H59">
        <f t="shared" si="3"/>
        <v>1.444E-3</v>
      </c>
      <c r="I59">
        <f>(0.00078*B59)^2</f>
        <v>7.3616400000000011E-7</v>
      </c>
    </row>
    <row r="60" spans="1:16">
      <c r="A60">
        <v>125</v>
      </c>
      <c r="B60">
        <v>1.1000000000000001</v>
      </c>
      <c r="C60">
        <f t="shared" si="0"/>
        <v>0.90909090909090906</v>
      </c>
      <c r="D60">
        <v>3.8</v>
      </c>
      <c r="E60">
        <v>3.4</v>
      </c>
      <c r="F60">
        <f t="shared" si="1"/>
        <v>3.5999999999999997E-2</v>
      </c>
      <c r="G60">
        <f t="shared" si="2"/>
        <v>2.0000000000000673E-3</v>
      </c>
      <c r="H60">
        <f t="shared" si="3"/>
        <v>1.2959999999999998E-3</v>
      </c>
      <c r="I60">
        <f>(0.00078*B60)^2</f>
        <v>7.3616400000000011E-7</v>
      </c>
    </row>
    <row r="61" spans="1:16" s="2" customFormat="1">
      <c r="A61" s="2">
        <v>115</v>
      </c>
      <c r="B61" s="2">
        <v>1.1000000000000001</v>
      </c>
      <c r="C61">
        <f t="shared" si="0"/>
        <v>0.90909090909090906</v>
      </c>
      <c r="D61" s="2">
        <v>3.6</v>
      </c>
      <c r="E61" s="2">
        <v>3.3</v>
      </c>
      <c r="F61" s="2">
        <f t="shared" si="1"/>
        <v>3.4500000000000003E-2</v>
      </c>
      <c r="G61" s="2">
        <f t="shared" si="2"/>
        <v>1.499999999999969E-3</v>
      </c>
      <c r="H61">
        <f t="shared" si="3"/>
        <v>1.1902500000000001E-3</v>
      </c>
      <c r="I61">
        <f>(0.00078*B61)^2</f>
        <v>7.3616400000000011E-7</v>
      </c>
      <c r="J61"/>
      <c r="M61" s="10"/>
      <c r="P61" s="10"/>
    </row>
    <row r="62" spans="1:16" s="5" customFormat="1">
      <c r="C62" s="7"/>
      <c r="H62" s="7"/>
      <c r="I62" s="7"/>
      <c r="J62" s="7"/>
      <c r="L62" s="7"/>
      <c r="M62" s="11"/>
      <c r="O62" s="7"/>
      <c r="P62" s="11"/>
    </row>
    <row r="63" spans="1:16" s="4" customFormat="1">
      <c r="A63" s="4">
        <v>200</v>
      </c>
      <c r="B63" s="4">
        <v>1.05</v>
      </c>
      <c r="C63">
        <f t="shared" si="0"/>
        <v>0.95238095238095233</v>
      </c>
      <c r="D63" s="4">
        <v>5.0999999999999996</v>
      </c>
      <c r="E63" s="4">
        <v>4.7</v>
      </c>
      <c r="F63" s="4">
        <f t="shared" si="1"/>
        <v>4.9000000000000002E-2</v>
      </c>
      <c r="G63" s="4">
        <f t="shared" si="2"/>
        <v>1.9999999999998895E-3</v>
      </c>
      <c r="H63">
        <f t="shared" si="3"/>
        <v>2.4010000000000004E-3</v>
      </c>
      <c r="I63">
        <f>(0.00078*B63)^2</f>
        <v>6.7076100000000009E-7</v>
      </c>
      <c r="J63" s="6" t="s">
        <v>9</v>
      </c>
      <c r="K63" s="4">
        <f>INDEX(LINEST(F63:F76,C63:C76,1,1),1,1)</f>
        <v>4.6108614421828849E-2</v>
      </c>
      <c r="L63" s="6" t="s">
        <v>11</v>
      </c>
      <c r="M63" s="12">
        <f>(1/K63)^2*2*A63/(0.00074)^2</f>
        <v>343583586217.44006</v>
      </c>
      <c r="O63" s="1" t="s">
        <v>14</v>
      </c>
      <c r="P63" s="12">
        <f>SUM(M63*M65,M77*M79,M88*M90,M100*M102,M111*M113,M121*M123,M129*M131,M135*M137)/SUM(M65,M79,M90,M102,M113,M123,M131,M137)</f>
        <v>294010328986.60828</v>
      </c>
    </row>
    <row r="64" spans="1:16">
      <c r="A64">
        <v>200</v>
      </c>
      <c r="B64">
        <v>1.08</v>
      </c>
      <c r="C64">
        <f t="shared" si="0"/>
        <v>0.92592592592592582</v>
      </c>
      <c r="D64">
        <v>5</v>
      </c>
      <c r="E64">
        <v>4.5</v>
      </c>
      <c r="F64">
        <f t="shared" si="1"/>
        <v>4.7500000000000001E-2</v>
      </c>
      <c r="G64">
        <f t="shared" si="2"/>
        <v>2.5000000000000001E-3</v>
      </c>
      <c r="H64">
        <f t="shared" si="3"/>
        <v>2.25625E-3</v>
      </c>
      <c r="I64">
        <f>(0.00078*B64)^2</f>
        <v>7.0963776000000013E-7</v>
      </c>
      <c r="J64" s="6" t="s">
        <v>10</v>
      </c>
      <c r="K64">
        <f>INDEX(LINEST(F63:F76,C63:C76,1,1),2,1)</f>
        <v>1.5905669687973586E-3</v>
      </c>
      <c r="L64" s="6" t="s">
        <v>12</v>
      </c>
      <c r="M64" s="9">
        <f>M63*K64/K63</f>
        <v>11852290729.423388</v>
      </c>
      <c r="O64" s="1" t="s">
        <v>10</v>
      </c>
      <c r="P64" s="13">
        <f>1/SQRT(SUM(M102,M113,M123,M131,M137))</f>
        <v>5186302628.09515</v>
      </c>
    </row>
    <row r="65" spans="1:16">
      <c r="A65">
        <v>200</v>
      </c>
      <c r="B65">
        <v>1.1000000000000001</v>
      </c>
      <c r="C65">
        <f t="shared" si="0"/>
        <v>0.90909090909090906</v>
      </c>
      <c r="D65">
        <v>4.9000000000000004</v>
      </c>
      <c r="E65">
        <v>4.5</v>
      </c>
      <c r="F65">
        <f t="shared" si="1"/>
        <v>4.7E-2</v>
      </c>
      <c r="G65">
        <f t="shared" si="2"/>
        <v>1.9999999999999788E-3</v>
      </c>
      <c r="H65">
        <f t="shared" si="3"/>
        <v>2.209E-3</v>
      </c>
      <c r="I65">
        <f>(0.00078*B65)^2</f>
        <v>7.3616400000000011E-7</v>
      </c>
      <c r="L65" s="6" t="s">
        <v>15</v>
      </c>
      <c r="M65" s="9">
        <f>1/M64^2</f>
        <v>7.1186134065283837E-21</v>
      </c>
      <c r="O65" s="1" t="s">
        <v>18</v>
      </c>
      <c r="P65" s="13">
        <f>(P63-P52)/P64</f>
        <v>22.776981494810112</v>
      </c>
    </row>
    <row r="66" spans="1:16">
      <c r="A66">
        <v>200</v>
      </c>
      <c r="B66">
        <v>1.1299999999999999</v>
      </c>
      <c r="C66">
        <f t="shared" si="0"/>
        <v>0.88495575221238942</v>
      </c>
      <c r="D66">
        <v>4.9000000000000004</v>
      </c>
      <c r="E66">
        <v>4.4000000000000004</v>
      </c>
      <c r="F66">
        <f t="shared" si="1"/>
        <v>4.6500000000000007E-2</v>
      </c>
      <c r="G66">
        <f t="shared" si="2"/>
        <v>2.5000000000000001E-3</v>
      </c>
      <c r="H66">
        <f t="shared" si="3"/>
        <v>2.1622500000000005E-3</v>
      </c>
      <c r="I66">
        <f>(0.00078*B66)^2</f>
        <v>7.7686595999999969E-7</v>
      </c>
      <c r="O66" s="1" t="s">
        <v>16</v>
      </c>
      <c r="P66" s="13">
        <f>SUM(M63*M65,M77*M79,M88*M90,M100*M102,M111*M113,M121*M123,M129*M131,M135*M137,M141*M143,M146*M148)/SUM(M65,M79,M90,M102,M113,M123,M131,M137,M143,M148)</f>
        <v>150027957377.72952</v>
      </c>
    </row>
    <row r="67" spans="1:16">
      <c r="A67">
        <v>200</v>
      </c>
      <c r="B67">
        <v>1.1599999999999999</v>
      </c>
      <c r="C67">
        <f t="shared" ref="C67:C130" si="4">1/B67</f>
        <v>0.86206896551724144</v>
      </c>
      <c r="D67">
        <v>4.8</v>
      </c>
      <c r="E67">
        <v>4.3</v>
      </c>
      <c r="F67">
        <f t="shared" ref="F67:F130" si="5">AVERAGE(D67,E67)/100</f>
        <v>4.5499999999999999E-2</v>
      </c>
      <c r="G67">
        <f t="shared" ref="G67:G130" si="6">STDEV(D67:E67)/100/SQRT(2)</f>
        <v>2.5000000000000712E-3</v>
      </c>
      <c r="H67">
        <f t="shared" ref="H67:H130" si="7">F67^2</f>
        <v>2.07025E-3</v>
      </c>
      <c r="I67">
        <f t="shared" ref="I67:I130" si="8">(0.00078*B67)^2</f>
        <v>8.1866303999999975E-7</v>
      </c>
      <c r="O67" s="1" t="s">
        <v>10</v>
      </c>
      <c r="P67" s="13">
        <f>1/SQRT(SUM(M102,M113,M123,M131,M137,M143,M148))</f>
        <v>1147110110.3762121</v>
      </c>
    </row>
    <row r="68" spans="1:16">
      <c r="A68">
        <v>200</v>
      </c>
      <c r="B68">
        <v>1.19</v>
      </c>
      <c r="C68">
        <f t="shared" si="4"/>
        <v>0.84033613445378152</v>
      </c>
      <c r="D68">
        <v>4.7</v>
      </c>
      <c r="E68">
        <v>4.2</v>
      </c>
      <c r="F68">
        <f t="shared" si="5"/>
        <v>4.4500000000000005E-2</v>
      </c>
      <c r="G68">
        <f t="shared" si="6"/>
        <v>2.5000000000000001E-3</v>
      </c>
      <c r="H68">
        <f t="shared" si="7"/>
        <v>1.9802500000000002E-3</v>
      </c>
      <c r="I68">
        <f t="shared" si="8"/>
        <v>8.6155523999999977E-7</v>
      </c>
    </row>
    <row r="69" spans="1:16">
      <c r="A69">
        <v>200</v>
      </c>
      <c r="B69">
        <v>1.2</v>
      </c>
      <c r="C69">
        <f t="shared" si="4"/>
        <v>0.83333333333333337</v>
      </c>
      <c r="D69">
        <v>4.5999999999999996</v>
      </c>
      <c r="E69">
        <v>4.0999999999999996</v>
      </c>
      <c r="F69">
        <f t="shared" si="5"/>
        <v>4.3499999999999997E-2</v>
      </c>
      <c r="G69">
        <f t="shared" si="6"/>
        <v>2.5000000000000712E-3</v>
      </c>
      <c r="H69">
        <f t="shared" si="7"/>
        <v>1.8922499999999998E-3</v>
      </c>
      <c r="I69">
        <f t="shared" si="8"/>
        <v>8.7609599999999996E-7</v>
      </c>
    </row>
    <row r="70" spans="1:16">
      <c r="A70">
        <v>200</v>
      </c>
      <c r="B70">
        <v>1.23</v>
      </c>
      <c r="C70">
        <f t="shared" si="4"/>
        <v>0.81300813008130079</v>
      </c>
      <c r="D70">
        <v>4.5</v>
      </c>
      <c r="E70">
        <v>4.0999999999999996</v>
      </c>
      <c r="F70">
        <f t="shared" si="5"/>
        <v>4.2999999999999997E-2</v>
      </c>
      <c r="G70">
        <f t="shared" si="6"/>
        <v>2.0000000000000673E-3</v>
      </c>
      <c r="H70">
        <f t="shared" si="7"/>
        <v>1.8489999999999997E-3</v>
      </c>
      <c r="I70">
        <f t="shared" si="8"/>
        <v>9.2044835999999999E-7</v>
      </c>
    </row>
    <row r="71" spans="1:16">
      <c r="A71">
        <v>200</v>
      </c>
      <c r="B71">
        <v>1.25</v>
      </c>
      <c r="C71">
        <f t="shared" si="4"/>
        <v>0.8</v>
      </c>
      <c r="D71">
        <v>4.5</v>
      </c>
      <c r="E71">
        <v>4</v>
      </c>
      <c r="F71">
        <f t="shared" si="5"/>
        <v>4.2500000000000003E-2</v>
      </c>
      <c r="G71">
        <f t="shared" si="6"/>
        <v>2.5000000000000001E-3</v>
      </c>
      <c r="H71">
        <f t="shared" si="7"/>
        <v>1.8062500000000003E-3</v>
      </c>
      <c r="I71">
        <f t="shared" si="8"/>
        <v>9.506249999999999E-7</v>
      </c>
    </row>
    <row r="72" spans="1:16">
      <c r="A72">
        <v>200</v>
      </c>
      <c r="B72">
        <v>1.27</v>
      </c>
      <c r="C72">
        <f t="shared" si="4"/>
        <v>0.78740157480314954</v>
      </c>
      <c r="D72">
        <v>4.4000000000000004</v>
      </c>
      <c r="E72">
        <v>3.9</v>
      </c>
      <c r="F72">
        <f t="shared" si="5"/>
        <v>4.1500000000000002E-2</v>
      </c>
      <c r="G72">
        <f t="shared" si="6"/>
        <v>2.4999999999999289E-3</v>
      </c>
      <c r="H72">
        <f t="shared" si="7"/>
        <v>1.7222500000000003E-3</v>
      </c>
      <c r="I72">
        <f t="shared" si="8"/>
        <v>9.8128835999999974E-7</v>
      </c>
    </row>
    <row r="73" spans="1:16">
      <c r="A73">
        <v>200</v>
      </c>
      <c r="B73">
        <v>1.29</v>
      </c>
      <c r="C73">
        <f t="shared" si="4"/>
        <v>0.77519379844961234</v>
      </c>
      <c r="D73">
        <v>4.4000000000000004</v>
      </c>
      <c r="E73">
        <v>3.9</v>
      </c>
      <c r="F73">
        <f t="shared" si="5"/>
        <v>4.1500000000000002E-2</v>
      </c>
      <c r="G73">
        <f t="shared" si="6"/>
        <v>2.4999999999999289E-3</v>
      </c>
      <c r="H73">
        <f t="shared" si="7"/>
        <v>1.7222500000000003E-3</v>
      </c>
      <c r="I73">
        <f t="shared" si="8"/>
        <v>1.0124384400000001E-6</v>
      </c>
    </row>
    <row r="74" spans="1:16">
      <c r="A74">
        <v>200</v>
      </c>
      <c r="B74">
        <v>1.31</v>
      </c>
      <c r="C74">
        <f t="shared" si="4"/>
        <v>0.76335877862595414</v>
      </c>
      <c r="D74">
        <v>4.3</v>
      </c>
      <c r="E74">
        <v>3.8</v>
      </c>
      <c r="F74">
        <f t="shared" si="5"/>
        <v>4.0500000000000001E-2</v>
      </c>
      <c r="G74">
        <f t="shared" si="6"/>
        <v>2.5000000000000001E-3</v>
      </c>
      <c r="H74">
        <f t="shared" si="7"/>
        <v>1.64025E-3</v>
      </c>
      <c r="I74">
        <f t="shared" si="8"/>
        <v>1.0440752400000001E-6</v>
      </c>
    </row>
    <row r="75" spans="1:16">
      <c r="A75">
        <v>200</v>
      </c>
      <c r="B75">
        <v>1.34</v>
      </c>
      <c r="C75">
        <f t="shared" si="4"/>
        <v>0.74626865671641784</v>
      </c>
      <c r="D75">
        <v>4.2</v>
      </c>
      <c r="E75">
        <v>3.7</v>
      </c>
      <c r="F75">
        <f t="shared" si="5"/>
        <v>3.95E-2</v>
      </c>
      <c r="G75">
        <f t="shared" si="6"/>
        <v>2.5000000000000001E-3</v>
      </c>
      <c r="H75">
        <f t="shared" si="7"/>
        <v>1.56025E-3</v>
      </c>
      <c r="I75">
        <f t="shared" si="8"/>
        <v>1.09244304E-6</v>
      </c>
    </row>
    <row r="76" spans="1:16" s="2" customFormat="1">
      <c r="A76" s="2">
        <v>200</v>
      </c>
      <c r="B76" s="2">
        <v>1.36</v>
      </c>
      <c r="C76" s="2">
        <f t="shared" si="4"/>
        <v>0.73529411764705876</v>
      </c>
      <c r="D76" s="2">
        <v>4.0999999999999996</v>
      </c>
      <c r="E76" s="2">
        <v>3.6</v>
      </c>
      <c r="F76" s="2">
        <f t="shared" si="5"/>
        <v>3.85E-2</v>
      </c>
      <c r="G76" s="2">
        <f t="shared" si="6"/>
        <v>2.5000000000000356E-3</v>
      </c>
      <c r="H76" s="2">
        <f t="shared" si="7"/>
        <v>1.4822500000000001E-3</v>
      </c>
      <c r="I76" s="2">
        <f t="shared" si="8"/>
        <v>1.1252966399999999E-6</v>
      </c>
      <c r="M76" s="10"/>
      <c r="P76" s="10"/>
    </row>
    <row r="77" spans="1:16">
      <c r="A77">
        <v>210</v>
      </c>
      <c r="B77">
        <v>1.07</v>
      </c>
      <c r="C77">
        <f t="shared" si="4"/>
        <v>0.93457943925233644</v>
      </c>
      <c r="D77">
        <v>5.3</v>
      </c>
      <c r="E77">
        <v>4.8</v>
      </c>
      <c r="F77">
        <f t="shared" si="5"/>
        <v>5.0499999999999996E-2</v>
      </c>
      <c r="G77">
        <f t="shared" si="6"/>
        <v>2.5000000000000001E-3</v>
      </c>
      <c r="H77">
        <f t="shared" si="7"/>
        <v>2.5502499999999996E-3</v>
      </c>
      <c r="I77">
        <f t="shared" si="8"/>
        <v>6.9655716000000006E-7</v>
      </c>
      <c r="J77" s="6" t="s">
        <v>9</v>
      </c>
      <c r="K77">
        <f>INDEX(LINEST(F77:F87,C77:C87,1,1),1,1)</f>
        <v>5.2124405266529172E-2</v>
      </c>
      <c r="L77" s="6" t="s">
        <v>11</v>
      </c>
      <c r="M77" s="12">
        <f>(1/K77)^2*2*A77/(0.00074)^2</f>
        <v>282295285620.86102</v>
      </c>
    </row>
    <row r="78" spans="1:16">
      <c r="A78">
        <v>210</v>
      </c>
      <c r="B78">
        <v>1.1100000000000001</v>
      </c>
      <c r="C78">
        <f t="shared" si="4"/>
        <v>0.9009009009009008</v>
      </c>
      <c r="D78">
        <v>5.0999999999999996</v>
      </c>
      <c r="E78">
        <v>4.5999999999999996</v>
      </c>
      <c r="F78">
        <f t="shared" si="5"/>
        <v>4.8499999999999995E-2</v>
      </c>
      <c r="G78">
        <f t="shared" si="6"/>
        <v>2.5000000000000001E-3</v>
      </c>
      <c r="H78">
        <f t="shared" si="7"/>
        <v>2.3522499999999993E-3</v>
      </c>
      <c r="I78">
        <f t="shared" si="8"/>
        <v>7.4960964000000002E-7</v>
      </c>
      <c r="J78" s="6" t="s">
        <v>10</v>
      </c>
      <c r="K78">
        <f>INDEX(LINEST(F77:F87,C77:C87,1,1),2,1)</f>
        <v>1.4114347936094035E-3</v>
      </c>
      <c r="L78" s="6" t="s">
        <v>12</v>
      </c>
      <c r="M78" s="9">
        <f>M77*K78/K77</f>
        <v>7644046702.4961948</v>
      </c>
    </row>
    <row r="79" spans="1:16">
      <c r="A79">
        <v>210</v>
      </c>
      <c r="B79">
        <v>1.1399999999999999</v>
      </c>
      <c r="C79">
        <f t="shared" si="4"/>
        <v>0.87719298245614041</v>
      </c>
      <c r="D79">
        <v>5</v>
      </c>
      <c r="E79">
        <v>4.5</v>
      </c>
      <c r="F79">
        <f t="shared" si="5"/>
        <v>4.7500000000000001E-2</v>
      </c>
      <c r="G79">
        <f t="shared" si="6"/>
        <v>2.5000000000000001E-3</v>
      </c>
      <c r="H79">
        <f t="shared" si="7"/>
        <v>2.25625E-3</v>
      </c>
      <c r="I79">
        <f t="shared" si="8"/>
        <v>7.9067663999999987E-7</v>
      </c>
      <c r="L79" s="6" t="s">
        <v>15</v>
      </c>
      <c r="M79" s="9">
        <f>1/M78^2</f>
        <v>1.7114071277918261E-20</v>
      </c>
    </row>
    <row r="80" spans="1:16">
      <c r="A80">
        <v>210</v>
      </c>
      <c r="B80">
        <v>1.1599999999999999</v>
      </c>
      <c r="C80">
        <f t="shared" si="4"/>
        <v>0.86206896551724144</v>
      </c>
      <c r="D80">
        <v>5</v>
      </c>
      <c r="E80">
        <v>4.4000000000000004</v>
      </c>
      <c r="F80">
        <f t="shared" si="5"/>
        <v>4.7E-2</v>
      </c>
      <c r="G80">
        <f t="shared" si="6"/>
        <v>2.999999999999938E-3</v>
      </c>
      <c r="H80">
        <f t="shared" si="7"/>
        <v>2.209E-3</v>
      </c>
      <c r="I80">
        <f t="shared" si="8"/>
        <v>8.1866303999999975E-7</v>
      </c>
    </row>
    <row r="81" spans="1:16">
      <c r="A81">
        <v>210</v>
      </c>
      <c r="B81">
        <v>1.18</v>
      </c>
      <c r="C81">
        <f t="shared" si="4"/>
        <v>0.84745762711864414</v>
      </c>
      <c r="D81">
        <v>4.8</v>
      </c>
      <c r="E81">
        <v>4.3</v>
      </c>
      <c r="F81">
        <f t="shared" si="5"/>
        <v>4.5499999999999999E-2</v>
      </c>
      <c r="G81">
        <f t="shared" si="6"/>
        <v>2.5000000000000712E-3</v>
      </c>
      <c r="H81">
        <f t="shared" si="7"/>
        <v>2.07025E-3</v>
      </c>
      <c r="I81">
        <f t="shared" si="8"/>
        <v>8.4713615999999989E-7</v>
      </c>
    </row>
    <row r="82" spans="1:16">
      <c r="A82">
        <v>210</v>
      </c>
      <c r="B82">
        <v>1.21</v>
      </c>
      <c r="C82">
        <f t="shared" si="4"/>
        <v>0.82644628099173556</v>
      </c>
      <c r="D82">
        <v>4.7</v>
      </c>
      <c r="E82">
        <v>4.3</v>
      </c>
      <c r="F82">
        <f t="shared" si="5"/>
        <v>4.4999999999999998E-2</v>
      </c>
      <c r="G82">
        <f t="shared" si="6"/>
        <v>1.9999999999999788E-3</v>
      </c>
      <c r="H82">
        <f t="shared" si="7"/>
        <v>2.0249999999999999E-3</v>
      </c>
      <c r="I82">
        <f t="shared" si="8"/>
        <v>8.9075843999999992E-7</v>
      </c>
    </row>
    <row r="83" spans="1:16">
      <c r="A83">
        <v>210</v>
      </c>
      <c r="B83">
        <v>1.24</v>
      </c>
      <c r="C83">
        <f t="shared" si="4"/>
        <v>0.80645161290322587</v>
      </c>
      <c r="D83">
        <v>4.5999999999999996</v>
      </c>
      <c r="E83">
        <v>4.0999999999999996</v>
      </c>
      <c r="F83">
        <f t="shared" si="5"/>
        <v>4.3499999999999997E-2</v>
      </c>
      <c r="G83">
        <f t="shared" si="6"/>
        <v>2.5000000000000712E-3</v>
      </c>
      <c r="H83">
        <f t="shared" si="7"/>
        <v>1.8922499999999998E-3</v>
      </c>
      <c r="I83">
        <f t="shared" si="8"/>
        <v>9.3547584000000001E-7</v>
      </c>
    </row>
    <row r="84" spans="1:16">
      <c r="A84">
        <v>210</v>
      </c>
      <c r="B84">
        <v>1.27</v>
      </c>
      <c r="C84">
        <f t="shared" si="4"/>
        <v>0.78740157480314954</v>
      </c>
      <c r="D84">
        <v>4.5</v>
      </c>
      <c r="E84">
        <v>4</v>
      </c>
      <c r="F84">
        <f t="shared" si="5"/>
        <v>4.2500000000000003E-2</v>
      </c>
      <c r="G84">
        <f t="shared" si="6"/>
        <v>2.5000000000000001E-3</v>
      </c>
      <c r="H84">
        <f t="shared" si="7"/>
        <v>1.8062500000000003E-3</v>
      </c>
      <c r="I84">
        <f t="shared" si="8"/>
        <v>9.8128835999999974E-7</v>
      </c>
    </row>
    <row r="85" spans="1:16">
      <c r="A85">
        <v>210</v>
      </c>
      <c r="B85">
        <v>1.3</v>
      </c>
      <c r="C85">
        <f t="shared" si="4"/>
        <v>0.76923076923076916</v>
      </c>
      <c r="D85">
        <v>4.4000000000000004</v>
      </c>
      <c r="E85">
        <v>3.9</v>
      </c>
      <c r="F85">
        <f t="shared" si="5"/>
        <v>4.1500000000000002E-2</v>
      </c>
      <c r="G85">
        <f t="shared" si="6"/>
        <v>2.4999999999999289E-3</v>
      </c>
      <c r="H85">
        <f t="shared" si="7"/>
        <v>1.7222500000000003E-3</v>
      </c>
      <c r="I85">
        <f t="shared" si="8"/>
        <v>1.0281959999999998E-6</v>
      </c>
    </row>
    <row r="86" spans="1:16">
      <c r="A86">
        <v>210</v>
      </c>
      <c r="B86">
        <v>1.32</v>
      </c>
      <c r="C86">
        <f t="shared" si="4"/>
        <v>0.75757575757575757</v>
      </c>
      <c r="D86">
        <v>4.4000000000000004</v>
      </c>
      <c r="E86">
        <v>3.9</v>
      </c>
      <c r="F86">
        <f t="shared" si="5"/>
        <v>4.1500000000000002E-2</v>
      </c>
      <c r="G86">
        <f t="shared" si="6"/>
        <v>2.4999999999999289E-3</v>
      </c>
      <c r="H86">
        <f t="shared" si="7"/>
        <v>1.7222500000000003E-3</v>
      </c>
      <c r="I86">
        <f t="shared" si="8"/>
        <v>1.0600761600000002E-6</v>
      </c>
    </row>
    <row r="87" spans="1:16" s="2" customFormat="1">
      <c r="A87" s="2">
        <v>210</v>
      </c>
      <c r="B87" s="2">
        <v>1.35</v>
      </c>
      <c r="C87" s="2">
        <f t="shared" si="4"/>
        <v>0.7407407407407407</v>
      </c>
      <c r="D87" s="2">
        <v>4.3</v>
      </c>
      <c r="E87" s="2">
        <v>3.8</v>
      </c>
      <c r="F87" s="2">
        <f t="shared" si="5"/>
        <v>4.0500000000000001E-2</v>
      </c>
      <c r="G87" s="2">
        <f t="shared" si="6"/>
        <v>2.5000000000000001E-3</v>
      </c>
      <c r="H87" s="2">
        <f t="shared" si="7"/>
        <v>1.64025E-3</v>
      </c>
      <c r="I87" s="2">
        <f t="shared" si="8"/>
        <v>1.1088090000000003E-6</v>
      </c>
      <c r="M87" s="10"/>
      <c r="P87" s="10"/>
    </row>
    <row r="88" spans="1:16">
      <c r="A88">
        <v>220</v>
      </c>
      <c r="B88">
        <v>1.08</v>
      </c>
      <c r="C88">
        <f t="shared" si="4"/>
        <v>0.92592592592592582</v>
      </c>
      <c r="D88">
        <v>5.4</v>
      </c>
      <c r="E88">
        <v>4.8</v>
      </c>
      <c r="F88">
        <f t="shared" si="5"/>
        <v>5.0999999999999997E-2</v>
      </c>
      <c r="G88">
        <f t="shared" si="6"/>
        <v>3.0000000000000564E-3</v>
      </c>
      <c r="H88">
        <f t="shared" si="7"/>
        <v>2.6009999999999996E-3</v>
      </c>
      <c r="I88">
        <f t="shared" si="8"/>
        <v>7.0963776000000013E-7</v>
      </c>
      <c r="J88" s="6" t="s">
        <v>9</v>
      </c>
      <c r="K88">
        <f>INDEX(LINEST(F88:F99,C88:C99,1,1),1,1)</f>
        <v>5.033185415794806E-2</v>
      </c>
      <c r="L88" s="6" t="s">
        <v>11</v>
      </c>
      <c r="M88" s="12">
        <f>(1/K88)^2*2*A88/(0.00074)^2</f>
        <v>317178234943.4798</v>
      </c>
    </row>
    <row r="89" spans="1:16">
      <c r="A89">
        <v>220</v>
      </c>
      <c r="B89">
        <v>1.1000000000000001</v>
      </c>
      <c r="C89">
        <f t="shared" si="4"/>
        <v>0.90909090909090906</v>
      </c>
      <c r="D89">
        <v>5.2</v>
      </c>
      <c r="E89">
        <v>4.7</v>
      </c>
      <c r="F89">
        <f t="shared" si="5"/>
        <v>4.9500000000000002E-2</v>
      </c>
      <c r="G89">
        <f t="shared" si="6"/>
        <v>2.5000000000000712E-3</v>
      </c>
      <c r="H89">
        <f t="shared" si="7"/>
        <v>2.4502500000000002E-3</v>
      </c>
      <c r="I89">
        <f t="shared" si="8"/>
        <v>7.3616400000000011E-7</v>
      </c>
      <c r="J89" s="6" t="s">
        <v>10</v>
      </c>
      <c r="K89">
        <f>INDEX(LINEST(F88:F99,C88:C99,1,1),2,1)</f>
        <v>1.4736894967940966E-3</v>
      </c>
      <c r="L89" s="6" t="s">
        <v>12</v>
      </c>
      <c r="M89" s="9">
        <f>M88*K89/K88</f>
        <v>9286807356.2532253</v>
      </c>
    </row>
    <row r="90" spans="1:16">
      <c r="A90">
        <v>220</v>
      </c>
      <c r="B90">
        <v>1.1200000000000001</v>
      </c>
      <c r="C90">
        <f t="shared" si="4"/>
        <v>0.89285714285714279</v>
      </c>
      <c r="D90">
        <v>5.0999999999999996</v>
      </c>
      <c r="E90">
        <v>4.5999999999999996</v>
      </c>
      <c r="F90">
        <f t="shared" si="5"/>
        <v>4.8499999999999995E-2</v>
      </c>
      <c r="G90">
        <f t="shared" si="6"/>
        <v>2.5000000000000001E-3</v>
      </c>
      <c r="H90">
        <f t="shared" si="7"/>
        <v>2.3522499999999993E-3</v>
      </c>
      <c r="I90">
        <f t="shared" si="8"/>
        <v>7.6317696000000012E-7</v>
      </c>
      <c r="L90" s="6" t="s">
        <v>15</v>
      </c>
      <c r="M90" s="9">
        <f>1/M89^2</f>
        <v>1.1594903180672138E-20</v>
      </c>
    </row>
    <row r="91" spans="1:16">
      <c r="A91">
        <v>220</v>
      </c>
      <c r="B91">
        <v>1.1399999999999999</v>
      </c>
      <c r="C91">
        <f t="shared" si="4"/>
        <v>0.87719298245614041</v>
      </c>
      <c r="D91">
        <v>5</v>
      </c>
      <c r="E91">
        <v>4.5999999999999996</v>
      </c>
      <c r="F91">
        <f t="shared" si="5"/>
        <v>4.8000000000000001E-2</v>
      </c>
      <c r="G91">
        <f t="shared" si="6"/>
        <v>1.9999999999999788E-3</v>
      </c>
      <c r="H91">
        <f t="shared" si="7"/>
        <v>2.3040000000000001E-3</v>
      </c>
      <c r="I91">
        <f t="shared" si="8"/>
        <v>7.9067663999999987E-7</v>
      </c>
    </row>
    <row r="92" spans="1:16">
      <c r="A92">
        <v>220</v>
      </c>
      <c r="B92">
        <v>1.1599999999999999</v>
      </c>
      <c r="C92">
        <f t="shared" si="4"/>
        <v>0.86206896551724144</v>
      </c>
      <c r="D92">
        <v>5</v>
      </c>
      <c r="E92">
        <v>4.5</v>
      </c>
      <c r="F92">
        <f t="shared" si="5"/>
        <v>4.7500000000000001E-2</v>
      </c>
      <c r="G92">
        <f t="shared" si="6"/>
        <v>2.5000000000000001E-3</v>
      </c>
      <c r="H92">
        <f t="shared" si="7"/>
        <v>2.25625E-3</v>
      </c>
      <c r="I92">
        <f t="shared" si="8"/>
        <v>8.1866303999999975E-7</v>
      </c>
    </row>
    <row r="93" spans="1:16">
      <c r="A93">
        <v>220</v>
      </c>
      <c r="B93">
        <v>1.18</v>
      </c>
      <c r="C93">
        <f t="shared" si="4"/>
        <v>0.84745762711864414</v>
      </c>
      <c r="D93">
        <v>4.9000000000000004</v>
      </c>
      <c r="E93">
        <v>4.4000000000000004</v>
      </c>
      <c r="F93">
        <f t="shared" si="5"/>
        <v>4.6500000000000007E-2</v>
      </c>
      <c r="G93">
        <f t="shared" si="6"/>
        <v>2.5000000000000001E-3</v>
      </c>
      <c r="H93">
        <f t="shared" si="7"/>
        <v>2.1622500000000005E-3</v>
      </c>
      <c r="I93">
        <f t="shared" si="8"/>
        <v>8.4713615999999989E-7</v>
      </c>
    </row>
    <row r="94" spans="1:16">
      <c r="A94">
        <v>220</v>
      </c>
      <c r="B94">
        <v>1.22</v>
      </c>
      <c r="C94">
        <f t="shared" si="4"/>
        <v>0.81967213114754101</v>
      </c>
      <c r="D94">
        <v>4.8</v>
      </c>
      <c r="E94">
        <v>4.3</v>
      </c>
      <c r="F94">
        <f t="shared" si="5"/>
        <v>4.5499999999999999E-2</v>
      </c>
      <c r="G94">
        <f t="shared" si="6"/>
        <v>2.5000000000000712E-3</v>
      </c>
      <c r="H94">
        <f t="shared" si="7"/>
        <v>2.07025E-3</v>
      </c>
      <c r="I94">
        <f t="shared" si="8"/>
        <v>9.0554255999999986E-7</v>
      </c>
    </row>
    <row r="95" spans="1:16">
      <c r="A95">
        <v>220</v>
      </c>
      <c r="B95">
        <v>1.25</v>
      </c>
      <c r="C95">
        <f t="shared" si="4"/>
        <v>0.8</v>
      </c>
      <c r="D95">
        <v>4.7</v>
      </c>
      <c r="E95">
        <v>4.2</v>
      </c>
      <c r="F95">
        <f t="shared" si="5"/>
        <v>4.4500000000000005E-2</v>
      </c>
      <c r="G95">
        <f t="shared" si="6"/>
        <v>2.5000000000000001E-3</v>
      </c>
      <c r="H95">
        <f t="shared" si="7"/>
        <v>1.9802500000000002E-3</v>
      </c>
      <c r="I95">
        <f t="shared" si="8"/>
        <v>9.506249999999999E-7</v>
      </c>
    </row>
    <row r="96" spans="1:16">
      <c r="A96">
        <v>220</v>
      </c>
      <c r="B96">
        <v>1.27</v>
      </c>
      <c r="C96">
        <f t="shared" si="4"/>
        <v>0.78740157480314954</v>
      </c>
      <c r="D96">
        <v>4.5999999999999996</v>
      </c>
      <c r="E96">
        <v>4.0999999999999996</v>
      </c>
      <c r="F96">
        <f t="shared" si="5"/>
        <v>4.3499999999999997E-2</v>
      </c>
      <c r="G96">
        <f t="shared" si="6"/>
        <v>2.5000000000000712E-3</v>
      </c>
      <c r="H96">
        <f t="shared" si="7"/>
        <v>1.8922499999999998E-3</v>
      </c>
      <c r="I96">
        <f t="shared" si="8"/>
        <v>9.8128835999999974E-7</v>
      </c>
    </row>
    <row r="97" spans="1:16">
      <c r="A97">
        <v>220</v>
      </c>
      <c r="B97">
        <v>1.29</v>
      </c>
      <c r="C97">
        <f t="shared" si="4"/>
        <v>0.77519379844961234</v>
      </c>
      <c r="D97">
        <v>4.5</v>
      </c>
      <c r="E97">
        <v>4</v>
      </c>
      <c r="F97">
        <f t="shared" si="5"/>
        <v>4.2500000000000003E-2</v>
      </c>
      <c r="G97">
        <f t="shared" si="6"/>
        <v>2.5000000000000001E-3</v>
      </c>
      <c r="H97">
        <f t="shared" si="7"/>
        <v>1.8062500000000003E-3</v>
      </c>
      <c r="I97">
        <f t="shared" si="8"/>
        <v>1.0124384400000001E-6</v>
      </c>
    </row>
    <row r="98" spans="1:16">
      <c r="A98">
        <v>220</v>
      </c>
      <c r="B98">
        <v>1.32</v>
      </c>
      <c r="C98">
        <f t="shared" si="4"/>
        <v>0.75757575757575757</v>
      </c>
      <c r="D98">
        <v>4.5</v>
      </c>
      <c r="E98">
        <v>3.9</v>
      </c>
      <c r="F98">
        <f t="shared" si="5"/>
        <v>4.2000000000000003E-2</v>
      </c>
      <c r="G98">
        <f t="shared" si="6"/>
        <v>2.999999999999997E-3</v>
      </c>
      <c r="H98">
        <f t="shared" si="7"/>
        <v>1.7640000000000002E-3</v>
      </c>
      <c r="I98">
        <f t="shared" si="8"/>
        <v>1.0600761600000002E-6</v>
      </c>
    </row>
    <row r="99" spans="1:16" s="2" customFormat="1">
      <c r="A99" s="2">
        <v>220</v>
      </c>
      <c r="B99" s="2">
        <v>1.35</v>
      </c>
      <c r="C99" s="2">
        <f t="shared" si="4"/>
        <v>0.7407407407407407</v>
      </c>
      <c r="D99" s="2">
        <v>4.4000000000000004</v>
      </c>
      <c r="E99" s="2">
        <v>3.9</v>
      </c>
      <c r="F99" s="2">
        <f t="shared" si="5"/>
        <v>4.1500000000000002E-2</v>
      </c>
      <c r="G99" s="2">
        <f t="shared" si="6"/>
        <v>2.4999999999999289E-3</v>
      </c>
      <c r="H99" s="2">
        <f t="shared" si="7"/>
        <v>1.7222500000000003E-3</v>
      </c>
      <c r="I99" s="2">
        <f t="shared" si="8"/>
        <v>1.1088090000000003E-6</v>
      </c>
      <c r="M99" s="10"/>
      <c r="P99" s="10"/>
    </row>
    <row r="100" spans="1:16">
      <c r="A100">
        <v>230</v>
      </c>
      <c r="B100">
        <v>1.1100000000000001</v>
      </c>
      <c r="C100">
        <f t="shared" si="4"/>
        <v>0.9009009009009008</v>
      </c>
      <c r="D100">
        <v>5.5</v>
      </c>
      <c r="E100">
        <v>4.9000000000000004</v>
      </c>
      <c r="F100">
        <f t="shared" si="5"/>
        <v>5.2000000000000005E-2</v>
      </c>
      <c r="G100">
        <f t="shared" si="6"/>
        <v>2.999999999999997E-3</v>
      </c>
      <c r="H100">
        <f t="shared" si="7"/>
        <v>2.7040000000000007E-3</v>
      </c>
      <c r="I100">
        <f t="shared" si="8"/>
        <v>7.4960964000000002E-7</v>
      </c>
      <c r="J100" s="6" t="s">
        <v>9</v>
      </c>
      <c r="K100">
        <f>INDEX(LINEST(F100:F110,C100:C110,1,1),1,1)</f>
        <v>5.712044793403584E-2</v>
      </c>
      <c r="L100" s="6" t="s">
        <v>11</v>
      </c>
      <c r="M100" s="12">
        <f>(1/K100)^2*2*A100/(0.00074)^2</f>
        <v>257460840823.41452</v>
      </c>
    </row>
    <row r="101" spans="1:16">
      <c r="A101">
        <v>230</v>
      </c>
      <c r="B101">
        <v>1.1399999999999999</v>
      </c>
      <c r="C101">
        <f t="shared" si="4"/>
        <v>0.87719298245614041</v>
      </c>
      <c r="D101">
        <v>5.2</v>
      </c>
      <c r="E101">
        <v>4.7</v>
      </c>
      <c r="F101">
        <f t="shared" si="5"/>
        <v>4.9500000000000002E-2</v>
      </c>
      <c r="G101">
        <f t="shared" si="6"/>
        <v>2.5000000000000712E-3</v>
      </c>
      <c r="H101">
        <f t="shared" si="7"/>
        <v>2.4502500000000002E-3</v>
      </c>
      <c r="I101">
        <f t="shared" si="8"/>
        <v>7.9067663999999987E-7</v>
      </c>
      <c r="J101" s="6" t="s">
        <v>10</v>
      </c>
      <c r="K101">
        <f>INDEX(LINEST(F100:F110,C100:C110,1,1),2,1)</f>
        <v>2.600881067994245E-3</v>
      </c>
      <c r="L101" s="6" t="s">
        <v>12</v>
      </c>
      <c r="M101" s="9">
        <f>M100*K101/K100</f>
        <v>11723035285.381495</v>
      </c>
    </row>
    <row r="102" spans="1:16">
      <c r="A102">
        <v>230</v>
      </c>
      <c r="B102">
        <v>1.1599999999999999</v>
      </c>
      <c r="C102">
        <f t="shared" si="4"/>
        <v>0.86206896551724144</v>
      </c>
      <c r="D102">
        <v>5.0999999999999996</v>
      </c>
      <c r="E102">
        <v>4.5999999999999996</v>
      </c>
      <c r="F102">
        <f t="shared" si="5"/>
        <v>4.8499999999999995E-2</v>
      </c>
      <c r="G102">
        <f t="shared" si="6"/>
        <v>2.5000000000000001E-3</v>
      </c>
      <c r="H102">
        <f t="shared" si="7"/>
        <v>2.3522499999999993E-3</v>
      </c>
      <c r="I102">
        <f t="shared" si="8"/>
        <v>8.1866303999999975E-7</v>
      </c>
      <c r="L102" s="6" t="s">
        <v>15</v>
      </c>
      <c r="M102" s="9">
        <f>1/M101^2</f>
        <v>7.2764551302219924E-21</v>
      </c>
    </row>
    <row r="103" spans="1:16">
      <c r="A103">
        <v>230</v>
      </c>
      <c r="B103">
        <v>1.18</v>
      </c>
      <c r="C103">
        <f t="shared" si="4"/>
        <v>0.84745762711864414</v>
      </c>
      <c r="D103">
        <v>5</v>
      </c>
      <c r="E103">
        <v>4.5</v>
      </c>
      <c r="F103">
        <f t="shared" si="5"/>
        <v>4.7500000000000001E-2</v>
      </c>
      <c r="G103">
        <f t="shared" si="6"/>
        <v>2.5000000000000001E-3</v>
      </c>
      <c r="H103">
        <f t="shared" si="7"/>
        <v>2.25625E-3</v>
      </c>
      <c r="I103">
        <f t="shared" si="8"/>
        <v>8.4713615999999989E-7</v>
      </c>
    </row>
    <row r="104" spans="1:16">
      <c r="A104">
        <v>230</v>
      </c>
      <c r="B104">
        <v>1.2</v>
      </c>
      <c r="C104">
        <f t="shared" si="4"/>
        <v>0.83333333333333337</v>
      </c>
      <c r="D104">
        <v>5</v>
      </c>
      <c r="E104">
        <v>4.4000000000000004</v>
      </c>
      <c r="F104">
        <f t="shared" si="5"/>
        <v>4.7E-2</v>
      </c>
      <c r="G104">
        <f t="shared" si="6"/>
        <v>2.999999999999938E-3</v>
      </c>
      <c r="H104">
        <f t="shared" si="7"/>
        <v>2.209E-3</v>
      </c>
      <c r="I104">
        <f t="shared" si="8"/>
        <v>8.7609599999999996E-7</v>
      </c>
    </row>
    <row r="105" spans="1:16">
      <c r="A105">
        <v>230</v>
      </c>
      <c r="B105">
        <v>1.22</v>
      </c>
      <c r="C105">
        <f t="shared" si="4"/>
        <v>0.81967213114754101</v>
      </c>
      <c r="D105">
        <v>4.9000000000000004</v>
      </c>
      <c r="E105">
        <v>4.4000000000000004</v>
      </c>
      <c r="F105">
        <f t="shared" si="5"/>
        <v>4.6500000000000007E-2</v>
      </c>
      <c r="G105">
        <f t="shared" si="6"/>
        <v>2.5000000000000001E-3</v>
      </c>
      <c r="H105">
        <f t="shared" si="7"/>
        <v>2.1622500000000005E-3</v>
      </c>
      <c r="I105">
        <f t="shared" si="8"/>
        <v>9.0554255999999986E-7</v>
      </c>
    </row>
    <row r="106" spans="1:16">
      <c r="A106">
        <v>230</v>
      </c>
      <c r="B106">
        <v>1.24</v>
      </c>
      <c r="C106">
        <f t="shared" si="4"/>
        <v>0.80645161290322587</v>
      </c>
      <c r="D106">
        <v>4.8</v>
      </c>
      <c r="E106">
        <v>4.3</v>
      </c>
      <c r="F106">
        <f t="shared" si="5"/>
        <v>4.5499999999999999E-2</v>
      </c>
      <c r="G106">
        <f t="shared" si="6"/>
        <v>2.5000000000000712E-3</v>
      </c>
      <c r="H106">
        <f t="shared" si="7"/>
        <v>2.07025E-3</v>
      </c>
      <c r="I106">
        <f t="shared" si="8"/>
        <v>9.3547584000000001E-7</v>
      </c>
    </row>
    <row r="107" spans="1:16">
      <c r="A107">
        <v>230</v>
      </c>
      <c r="B107">
        <v>1.27</v>
      </c>
      <c r="C107">
        <f t="shared" si="4"/>
        <v>0.78740157480314954</v>
      </c>
      <c r="D107">
        <v>4.7</v>
      </c>
      <c r="E107">
        <v>4.2</v>
      </c>
      <c r="F107">
        <f t="shared" si="5"/>
        <v>4.4500000000000005E-2</v>
      </c>
      <c r="G107">
        <f t="shared" si="6"/>
        <v>2.5000000000000001E-3</v>
      </c>
      <c r="H107">
        <f t="shared" si="7"/>
        <v>1.9802500000000002E-3</v>
      </c>
      <c r="I107">
        <f t="shared" si="8"/>
        <v>9.8128835999999974E-7</v>
      </c>
    </row>
    <row r="108" spans="1:16">
      <c r="A108">
        <v>230</v>
      </c>
      <c r="B108">
        <v>1.3</v>
      </c>
      <c r="C108">
        <f t="shared" si="4"/>
        <v>0.76923076923076916</v>
      </c>
      <c r="D108">
        <v>4.7</v>
      </c>
      <c r="E108">
        <v>4.0999999999999996</v>
      </c>
      <c r="F108">
        <f t="shared" si="5"/>
        <v>4.4000000000000004E-2</v>
      </c>
      <c r="G108">
        <f t="shared" si="6"/>
        <v>2.999999999999997E-3</v>
      </c>
      <c r="H108">
        <f t="shared" si="7"/>
        <v>1.9360000000000004E-3</v>
      </c>
      <c r="I108">
        <f t="shared" si="8"/>
        <v>1.0281959999999998E-6</v>
      </c>
    </row>
    <row r="109" spans="1:16">
      <c r="A109">
        <v>230</v>
      </c>
      <c r="B109">
        <v>1.32</v>
      </c>
      <c r="C109">
        <f t="shared" si="4"/>
        <v>0.75757575757575757</v>
      </c>
      <c r="D109">
        <v>4.5999999999999996</v>
      </c>
      <c r="E109">
        <v>4</v>
      </c>
      <c r="F109">
        <f t="shared" si="5"/>
        <v>4.2999999999999997E-2</v>
      </c>
      <c r="G109">
        <f t="shared" si="6"/>
        <v>2.999999999999997E-3</v>
      </c>
      <c r="H109">
        <f t="shared" si="7"/>
        <v>1.8489999999999997E-3</v>
      </c>
      <c r="I109">
        <f t="shared" si="8"/>
        <v>1.0600761600000002E-6</v>
      </c>
    </row>
    <row r="110" spans="1:16" s="2" customFormat="1">
      <c r="A110" s="2">
        <v>230</v>
      </c>
      <c r="B110" s="2">
        <v>1.35</v>
      </c>
      <c r="C110" s="2">
        <f t="shared" si="4"/>
        <v>0.7407407407407407</v>
      </c>
      <c r="D110" s="2">
        <v>4.5</v>
      </c>
      <c r="E110" s="2">
        <v>3.9</v>
      </c>
      <c r="F110" s="2">
        <f t="shared" si="5"/>
        <v>4.2000000000000003E-2</v>
      </c>
      <c r="G110" s="2">
        <f t="shared" si="6"/>
        <v>2.999999999999997E-3</v>
      </c>
      <c r="H110" s="2">
        <f t="shared" si="7"/>
        <v>1.7640000000000002E-3</v>
      </c>
      <c r="I110" s="2">
        <f t="shared" si="8"/>
        <v>1.1088090000000003E-6</v>
      </c>
      <c r="M110" s="10"/>
      <c r="P110" s="10"/>
    </row>
    <row r="111" spans="1:16">
      <c r="A111">
        <v>240</v>
      </c>
      <c r="B111">
        <v>1.1599999999999999</v>
      </c>
      <c r="C111">
        <f t="shared" si="4"/>
        <v>0.86206896551724144</v>
      </c>
      <c r="D111">
        <v>5.2</v>
      </c>
      <c r="E111">
        <v>4.7</v>
      </c>
      <c r="F111">
        <f t="shared" si="5"/>
        <v>4.9500000000000002E-2</v>
      </c>
      <c r="G111">
        <f t="shared" si="6"/>
        <v>2.5000000000000712E-3</v>
      </c>
      <c r="H111">
        <f t="shared" si="7"/>
        <v>2.4502500000000002E-3</v>
      </c>
      <c r="I111">
        <f t="shared" si="8"/>
        <v>8.1866303999999975E-7</v>
      </c>
      <c r="J111" s="6" t="s">
        <v>9</v>
      </c>
      <c r="K111">
        <f>INDEX(LINEST(F100:F110,C100:C110,1,1),1,1)</f>
        <v>5.712044793403584E-2</v>
      </c>
      <c r="L111" s="6" t="s">
        <v>11</v>
      </c>
      <c r="M111" s="12">
        <f>(1/K111)^2*2*A111/(0.00074)^2</f>
        <v>268654790424.43259</v>
      </c>
    </row>
    <row r="112" spans="1:16">
      <c r="A112">
        <v>240</v>
      </c>
      <c r="B112">
        <v>1.18</v>
      </c>
      <c r="C112">
        <f t="shared" si="4"/>
        <v>0.84745762711864414</v>
      </c>
      <c r="D112">
        <v>5.0999999999999996</v>
      </c>
      <c r="E112">
        <v>4.5999999999999996</v>
      </c>
      <c r="F112">
        <f t="shared" si="5"/>
        <v>4.8499999999999995E-2</v>
      </c>
      <c r="G112">
        <f t="shared" si="6"/>
        <v>2.5000000000000001E-3</v>
      </c>
      <c r="H112">
        <f t="shared" si="7"/>
        <v>2.3522499999999993E-3</v>
      </c>
      <c r="I112">
        <f t="shared" si="8"/>
        <v>8.4713615999999989E-7</v>
      </c>
      <c r="J112" s="6" t="s">
        <v>10</v>
      </c>
      <c r="K112">
        <f>INDEX(LINEST(F111:F120,C111:C120,1,1),2,1)</f>
        <v>2.2529148440904594E-3</v>
      </c>
      <c r="L112" s="6" t="s">
        <v>12</v>
      </c>
      <c r="M112" s="9">
        <f>M111*K112/K111</f>
        <v>10596141787.651615</v>
      </c>
    </row>
    <row r="113" spans="1:16">
      <c r="A113">
        <v>240</v>
      </c>
      <c r="B113">
        <v>1.2</v>
      </c>
      <c r="C113">
        <f t="shared" si="4"/>
        <v>0.83333333333333337</v>
      </c>
      <c r="D113">
        <v>5.0999999999999996</v>
      </c>
      <c r="E113">
        <v>4.5</v>
      </c>
      <c r="F113">
        <f t="shared" si="5"/>
        <v>4.8000000000000001E-2</v>
      </c>
      <c r="G113">
        <f t="shared" si="6"/>
        <v>2.999999999999997E-3</v>
      </c>
      <c r="H113">
        <f t="shared" si="7"/>
        <v>2.3040000000000001E-3</v>
      </c>
      <c r="I113">
        <f t="shared" si="8"/>
        <v>8.7609599999999996E-7</v>
      </c>
      <c r="L113" s="6" t="s">
        <v>15</v>
      </c>
      <c r="M113" s="9">
        <f>1/M112^2</f>
        <v>8.9064467981162889E-21</v>
      </c>
    </row>
    <row r="114" spans="1:16">
      <c r="A114">
        <v>240</v>
      </c>
      <c r="B114">
        <v>1.22</v>
      </c>
      <c r="C114">
        <f t="shared" si="4"/>
        <v>0.81967213114754101</v>
      </c>
      <c r="D114">
        <v>5</v>
      </c>
      <c r="E114">
        <v>4.5</v>
      </c>
      <c r="F114">
        <f t="shared" si="5"/>
        <v>4.7500000000000001E-2</v>
      </c>
      <c r="G114">
        <f t="shared" si="6"/>
        <v>2.5000000000000001E-3</v>
      </c>
      <c r="H114">
        <f t="shared" si="7"/>
        <v>2.25625E-3</v>
      </c>
      <c r="I114">
        <f t="shared" si="8"/>
        <v>9.0554255999999986E-7</v>
      </c>
    </row>
    <row r="115" spans="1:16">
      <c r="A115">
        <v>240</v>
      </c>
      <c r="B115">
        <v>1.24</v>
      </c>
      <c r="C115">
        <f t="shared" si="4"/>
        <v>0.80645161290322587</v>
      </c>
      <c r="D115">
        <v>5</v>
      </c>
      <c r="E115">
        <v>4.4000000000000004</v>
      </c>
      <c r="F115">
        <f t="shared" si="5"/>
        <v>4.7E-2</v>
      </c>
      <c r="G115">
        <f t="shared" si="6"/>
        <v>2.999999999999938E-3</v>
      </c>
      <c r="H115">
        <f t="shared" si="7"/>
        <v>2.209E-3</v>
      </c>
      <c r="I115">
        <f t="shared" si="8"/>
        <v>9.3547584000000001E-7</v>
      </c>
    </row>
    <row r="116" spans="1:16">
      <c r="A116">
        <v>240</v>
      </c>
      <c r="B116">
        <v>1.27</v>
      </c>
      <c r="C116">
        <f t="shared" si="4"/>
        <v>0.78740157480314954</v>
      </c>
      <c r="D116">
        <v>4.9000000000000004</v>
      </c>
      <c r="E116">
        <v>4.3</v>
      </c>
      <c r="F116">
        <f t="shared" si="5"/>
        <v>4.5999999999999999E-2</v>
      </c>
      <c r="G116">
        <f t="shared" si="6"/>
        <v>3.0000000000000564E-3</v>
      </c>
      <c r="H116">
        <f t="shared" si="7"/>
        <v>2.1159999999999998E-3</v>
      </c>
      <c r="I116">
        <f t="shared" si="8"/>
        <v>9.8128835999999974E-7</v>
      </c>
    </row>
    <row r="117" spans="1:16">
      <c r="A117">
        <v>240</v>
      </c>
      <c r="B117">
        <v>1.3</v>
      </c>
      <c r="C117">
        <f t="shared" si="4"/>
        <v>0.76923076923076916</v>
      </c>
      <c r="D117">
        <v>4.8</v>
      </c>
      <c r="E117">
        <v>4.2</v>
      </c>
      <c r="F117">
        <f t="shared" si="5"/>
        <v>4.4999999999999998E-2</v>
      </c>
      <c r="G117">
        <f t="shared" si="6"/>
        <v>2.999999999999997E-3</v>
      </c>
      <c r="H117">
        <f t="shared" si="7"/>
        <v>2.0249999999999999E-3</v>
      </c>
      <c r="I117">
        <f t="shared" si="8"/>
        <v>1.0281959999999998E-6</v>
      </c>
    </row>
    <row r="118" spans="1:16">
      <c r="A118">
        <v>240</v>
      </c>
      <c r="B118">
        <v>1.32</v>
      </c>
      <c r="C118">
        <f t="shared" si="4"/>
        <v>0.75757575757575757</v>
      </c>
      <c r="D118">
        <v>4.7</v>
      </c>
      <c r="E118">
        <v>4.0999999999999996</v>
      </c>
      <c r="F118">
        <f t="shared" si="5"/>
        <v>4.4000000000000004E-2</v>
      </c>
      <c r="G118">
        <f t="shared" si="6"/>
        <v>2.999999999999997E-3</v>
      </c>
      <c r="H118">
        <f t="shared" si="7"/>
        <v>1.9360000000000004E-3</v>
      </c>
      <c r="I118">
        <f t="shared" si="8"/>
        <v>1.0600761600000002E-6</v>
      </c>
    </row>
    <row r="119" spans="1:16">
      <c r="A119">
        <v>240</v>
      </c>
      <c r="B119">
        <v>1.34</v>
      </c>
      <c r="C119">
        <f t="shared" si="4"/>
        <v>0.74626865671641784</v>
      </c>
      <c r="D119">
        <v>4.5999999999999996</v>
      </c>
      <c r="E119">
        <v>4</v>
      </c>
      <c r="F119">
        <f t="shared" si="5"/>
        <v>4.2999999999999997E-2</v>
      </c>
      <c r="G119">
        <f t="shared" si="6"/>
        <v>2.999999999999997E-3</v>
      </c>
      <c r="H119">
        <f t="shared" si="7"/>
        <v>1.8489999999999997E-3</v>
      </c>
      <c r="I119">
        <f t="shared" si="8"/>
        <v>1.09244304E-6</v>
      </c>
    </row>
    <row r="120" spans="1:16" s="2" customFormat="1">
      <c r="A120" s="2">
        <v>240</v>
      </c>
      <c r="B120" s="2">
        <v>1.36</v>
      </c>
      <c r="C120" s="2">
        <f t="shared" si="4"/>
        <v>0.73529411764705876</v>
      </c>
      <c r="D120" s="2">
        <v>4.5999999999999996</v>
      </c>
      <c r="E120" s="2">
        <v>4</v>
      </c>
      <c r="F120" s="2">
        <f t="shared" si="5"/>
        <v>4.2999999999999997E-2</v>
      </c>
      <c r="G120" s="2">
        <f t="shared" si="6"/>
        <v>2.999999999999997E-3</v>
      </c>
      <c r="H120" s="2">
        <f t="shared" si="7"/>
        <v>1.8489999999999997E-3</v>
      </c>
      <c r="I120" s="2">
        <f t="shared" si="8"/>
        <v>1.1252966399999999E-6</v>
      </c>
      <c r="M120" s="10"/>
      <c r="P120" s="10"/>
    </row>
    <row r="121" spans="1:16">
      <c r="A121">
        <v>250</v>
      </c>
      <c r="B121">
        <v>1.1599999999999999</v>
      </c>
      <c r="C121">
        <f t="shared" si="4"/>
        <v>0.86206896551724144</v>
      </c>
      <c r="D121">
        <v>5.3</v>
      </c>
      <c r="E121">
        <v>4.8</v>
      </c>
      <c r="F121">
        <f t="shared" si="5"/>
        <v>5.0499999999999996E-2</v>
      </c>
      <c r="G121">
        <f t="shared" si="6"/>
        <v>2.5000000000000001E-3</v>
      </c>
      <c r="H121">
        <f t="shared" si="7"/>
        <v>2.5502499999999996E-3</v>
      </c>
      <c r="I121">
        <f t="shared" si="8"/>
        <v>8.1866303999999975E-7</v>
      </c>
      <c r="J121" s="6" t="s">
        <v>9</v>
      </c>
      <c r="K121">
        <f>INDEX(LINEST(F121:F128,C121:C128,1,1),1,1)</f>
        <v>5.4112324747239676E-2</v>
      </c>
      <c r="L121" s="6" t="s">
        <v>11</v>
      </c>
      <c r="M121" s="12">
        <f>(1/K121)^2*2*A121/(0.00074)^2</f>
        <v>311827333015.77051</v>
      </c>
    </row>
    <row r="122" spans="1:16">
      <c r="A122">
        <v>250</v>
      </c>
      <c r="B122">
        <v>1.19</v>
      </c>
      <c r="C122">
        <f t="shared" si="4"/>
        <v>0.84033613445378152</v>
      </c>
      <c r="D122">
        <v>5.2</v>
      </c>
      <c r="E122">
        <v>4.7</v>
      </c>
      <c r="F122">
        <f t="shared" si="5"/>
        <v>4.9500000000000002E-2</v>
      </c>
      <c r="G122">
        <f t="shared" si="6"/>
        <v>2.5000000000000712E-3</v>
      </c>
      <c r="H122">
        <f t="shared" si="7"/>
        <v>2.4502500000000002E-3</v>
      </c>
      <c r="I122">
        <f t="shared" si="8"/>
        <v>8.6155523999999977E-7</v>
      </c>
      <c r="J122" s="6" t="s">
        <v>10</v>
      </c>
      <c r="K122">
        <f>INDEX(LINEST(F121:F128,C121:C128,1,1),2,1)</f>
        <v>1.4356747381812655E-3</v>
      </c>
      <c r="L122" s="6" t="s">
        <v>12</v>
      </c>
      <c r="M122" s="9">
        <f>M121*K122/K121</f>
        <v>8273209971.597374</v>
      </c>
    </row>
    <row r="123" spans="1:16">
      <c r="A123">
        <v>250</v>
      </c>
      <c r="B123">
        <v>1.22</v>
      </c>
      <c r="C123">
        <f t="shared" si="4"/>
        <v>0.81967213114754101</v>
      </c>
      <c r="D123">
        <v>5.0999999999999996</v>
      </c>
      <c r="E123">
        <v>4.5999999999999996</v>
      </c>
      <c r="F123">
        <f t="shared" si="5"/>
        <v>4.8499999999999995E-2</v>
      </c>
      <c r="G123">
        <f t="shared" si="6"/>
        <v>2.5000000000000001E-3</v>
      </c>
      <c r="H123">
        <f t="shared" si="7"/>
        <v>2.3522499999999993E-3</v>
      </c>
      <c r="I123">
        <f t="shared" si="8"/>
        <v>9.0554255999999986E-7</v>
      </c>
      <c r="L123" s="6" t="s">
        <v>15</v>
      </c>
      <c r="M123" s="9">
        <f>1/M122^2</f>
        <v>1.4610056873287799E-20</v>
      </c>
    </row>
    <row r="124" spans="1:16">
      <c r="A124">
        <v>250</v>
      </c>
      <c r="B124">
        <v>1.25</v>
      </c>
      <c r="C124">
        <f t="shared" si="4"/>
        <v>0.8</v>
      </c>
      <c r="D124">
        <v>5</v>
      </c>
      <c r="E124">
        <v>4.5</v>
      </c>
      <c r="F124">
        <f t="shared" si="5"/>
        <v>4.7500000000000001E-2</v>
      </c>
      <c r="G124">
        <f t="shared" si="6"/>
        <v>2.5000000000000001E-3</v>
      </c>
      <c r="H124">
        <f t="shared" si="7"/>
        <v>2.25625E-3</v>
      </c>
      <c r="I124">
        <f t="shared" si="8"/>
        <v>9.506249999999999E-7</v>
      </c>
    </row>
    <row r="125" spans="1:16">
      <c r="A125">
        <v>250</v>
      </c>
      <c r="B125">
        <v>1.28</v>
      </c>
      <c r="C125">
        <f t="shared" si="4"/>
        <v>0.78125</v>
      </c>
      <c r="D125">
        <v>4.9000000000000004</v>
      </c>
      <c r="E125">
        <v>4.4000000000000004</v>
      </c>
      <c r="F125">
        <f t="shared" si="5"/>
        <v>4.6500000000000007E-2</v>
      </c>
      <c r="G125">
        <f t="shared" si="6"/>
        <v>2.5000000000000001E-3</v>
      </c>
      <c r="H125">
        <f t="shared" si="7"/>
        <v>2.1622500000000005E-3</v>
      </c>
      <c r="I125">
        <f t="shared" si="8"/>
        <v>9.968025599999999E-7</v>
      </c>
    </row>
    <row r="126" spans="1:16">
      <c r="A126">
        <v>250</v>
      </c>
      <c r="B126">
        <v>1.3</v>
      </c>
      <c r="C126">
        <f t="shared" si="4"/>
        <v>0.76923076923076916</v>
      </c>
      <c r="D126">
        <v>4.8</v>
      </c>
      <c r="E126">
        <v>4.3</v>
      </c>
      <c r="F126">
        <f t="shared" si="5"/>
        <v>4.5499999999999999E-2</v>
      </c>
      <c r="G126">
        <f t="shared" si="6"/>
        <v>2.5000000000000712E-3</v>
      </c>
      <c r="H126">
        <f t="shared" si="7"/>
        <v>2.07025E-3</v>
      </c>
      <c r="I126">
        <f t="shared" si="8"/>
        <v>1.0281959999999998E-6</v>
      </c>
    </row>
    <row r="127" spans="1:16">
      <c r="A127">
        <v>250</v>
      </c>
      <c r="B127">
        <v>1.32</v>
      </c>
      <c r="C127">
        <f t="shared" si="4"/>
        <v>0.75757575757575757</v>
      </c>
      <c r="D127">
        <v>4.8</v>
      </c>
      <c r="E127">
        <v>4.2</v>
      </c>
      <c r="F127">
        <f t="shared" si="5"/>
        <v>4.4999999999999998E-2</v>
      </c>
      <c r="G127">
        <f t="shared" si="6"/>
        <v>2.999999999999997E-3</v>
      </c>
      <c r="H127">
        <f t="shared" si="7"/>
        <v>2.0249999999999999E-3</v>
      </c>
      <c r="I127">
        <f t="shared" si="8"/>
        <v>1.0600761600000002E-6</v>
      </c>
    </row>
    <row r="128" spans="1:16" s="2" customFormat="1">
      <c r="A128" s="2">
        <v>250</v>
      </c>
      <c r="B128" s="2">
        <v>1.35</v>
      </c>
      <c r="C128" s="2">
        <f t="shared" si="4"/>
        <v>0.7407407407407407</v>
      </c>
      <c r="D128" s="2">
        <v>4.7</v>
      </c>
      <c r="E128" s="2">
        <v>4.0999999999999996</v>
      </c>
      <c r="F128" s="2">
        <f t="shared" si="5"/>
        <v>4.4000000000000004E-2</v>
      </c>
      <c r="G128" s="2">
        <f t="shared" si="6"/>
        <v>2.999999999999997E-3</v>
      </c>
      <c r="H128" s="2">
        <f t="shared" si="7"/>
        <v>1.9360000000000004E-3</v>
      </c>
      <c r="I128" s="2">
        <f t="shared" si="8"/>
        <v>1.1088090000000003E-6</v>
      </c>
      <c r="M128" s="10"/>
      <c r="P128" s="10"/>
    </row>
    <row r="129" spans="1:16">
      <c r="A129">
        <v>260</v>
      </c>
      <c r="B129">
        <v>1.21</v>
      </c>
      <c r="C129">
        <f t="shared" si="4"/>
        <v>0.82644628099173556</v>
      </c>
      <c r="D129">
        <v>5.3</v>
      </c>
      <c r="E129">
        <v>4.8</v>
      </c>
      <c r="F129">
        <f t="shared" si="5"/>
        <v>5.0499999999999996E-2</v>
      </c>
      <c r="G129">
        <f t="shared" si="6"/>
        <v>2.5000000000000001E-3</v>
      </c>
      <c r="H129">
        <f t="shared" si="7"/>
        <v>2.5502499999999996E-3</v>
      </c>
      <c r="I129">
        <f t="shared" si="8"/>
        <v>8.9075843999999992E-7</v>
      </c>
      <c r="J129" s="6" t="s">
        <v>9</v>
      </c>
      <c r="K129">
        <f>INDEX(LINEST(F129:F134,C129:C134,1,1),1,1)</f>
        <v>6.0590809406786503E-2</v>
      </c>
      <c r="L129" s="6" t="s">
        <v>11</v>
      </c>
      <c r="M129" s="12">
        <f>(1/K129)^2*2*A129/(0.00074)^2</f>
        <v>258658286357.03149</v>
      </c>
    </row>
    <row r="130" spans="1:16">
      <c r="A130">
        <v>260</v>
      </c>
      <c r="B130">
        <v>1.23</v>
      </c>
      <c r="C130">
        <f t="shared" si="4"/>
        <v>0.81300813008130079</v>
      </c>
      <c r="D130">
        <v>5.2</v>
      </c>
      <c r="E130">
        <v>4.7</v>
      </c>
      <c r="F130">
        <f t="shared" si="5"/>
        <v>4.9500000000000002E-2</v>
      </c>
      <c r="G130">
        <f t="shared" si="6"/>
        <v>2.5000000000000712E-3</v>
      </c>
      <c r="H130">
        <f t="shared" si="7"/>
        <v>2.4502500000000002E-3</v>
      </c>
      <c r="I130">
        <f t="shared" si="8"/>
        <v>9.2044835999999999E-7</v>
      </c>
      <c r="J130" s="6" t="s">
        <v>10</v>
      </c>
      <c r="K130">
        <f>INDEX(LINEST(F129:F134,C129:C134,1,1),2,1)</f>
        <v>3.1624356322427511E-3</v>
      </c>
      <c r="L130" s="6" t="s">
        <v>12</v>
      </c>
      <c r="M130" s="9">
        <f>M129*K130/K129</f>
        <v>13500235256.119654</v>
      </c>
    </row>
    <row r="131" spans="1:16">
      <c r="A131">
        <v>260</v>
      </c>
      <c r="B131">
        <v>1.26</v>
      </c>
      <c r="C131">
        <f t="shared" ref="C131:C148" si="9">1/B131</f>
        <v>0.79365079365079361</v>
      </c>
      <c r="D131">
        <v>5.0999999999999996</v>
      </c>
      <c r="E131">
        <v>4.5</v>
      </c>
      <c r="F131">
        <f t="shared" ref="F131:F148" si="10">AVERAGE(D131,E131)/100</f>
        <v>4.8000000000000001E-2</v>
      </c>
      <c r="G131">
        <f t="shared" ref="G131:G148" si="11">STDEV(D131:E131)/100/SQRT(2)</f>
        <v>2.999999999999997E-3</v>
      </c>
      <c r="H131">
        <f t="shared" ref="H131:H148" si="12">F131^2</f>
        <v>2.3040000000000001E-3</v>
      </c>
      <c r="I131">
        <f t="shared" ref="I131:I148" si="13">(0.00078*B131)^2</f>
        <v>9.6589584000000009E-7</v>
      </c>
      <c r="L131" s="6" t="s">
        <v>15</v>
      </c>
      <c r="M131" s="9">
        <f>1/M130^2</f>
        <v>5.4867772189440198E-21</v>
      </c>
    </row>
    <row r="132" spans="1:16">
      <c r="A132">
        <v>260</v>
      </c>
      <c r="B132">
        <v>1.29</v>
      </c>
      <c r="C132">
        <f t="shared" si="9"/>
        <v>0.77519379844961234</v>
      </c>
      <c r="D132">
        <v>5</v>
      </c>
      <c r="E132">
        <v>4.4000000000000004</v>
      </c>
      <c r="F132">
        <f t="shared" si="10"/>
        <v>4.7E-2</v>
      </c>
      <c r="G132">
        <f t="shared" si="11"/>
        <v>2.999999999999938E-3</v>
      </c>
      <c r="H132">
        <f t="shared" si="12"/>
        <v>2.209E-3</v>
      </c>
      <c r="I132">
        <f t="shared" si="13"/>
        <v>1.0124384400000001E-6</v>
      </c>
    </row>
    <row r="133" spans="1:16">
      <c r="A133">
        <v>260</v>
      </c>
      <c r="B133">
        <v>1.32</v>
      </c>
      <c r="C133">
        <f t="shared" si="9"/>
        <v>0.75757575757575757</v>
      </c>
      <c r="D133">
        <v>4.9000000000000004</v>
      </c>
      <c r="E133">
        <v>4.3</v>
      </c>
      <c r="F133">
        <f t="shared" si="10"/>
        <v>4.5999999999999999E-2</v>
      </c>
      <c r="G133">
        <f t="shared" si="11"/>
        <v>3.0000000000000564E-3</v>
      </c>
      <c r="H133">
        <f t="shared" si="12"/>
        <v>2.1159999999999998E-3</v>
      </c>
      <c r="I133">
        <f t="shared" si="13"/>
        <v>1.0600761600000002E-6</v>
      </c>
    </row>
    <row r="134" spans="1:16" s="2" customFormat="1">
      <c r="A134" s="2">
        <v>260</v>
      </c>
      <c r="B134" s="2">
        <v>1.36</v>
      </c>
      <c r="C134" s="2">
        <f t="shared" si="9"/>
        <v>0.73529411764705876</v>
      </c>
      <c r="D134" s="2">
        <v>4.8</v>
      </c>
      <c r="E134" s="2">
        <v>4.2</v>
      </c>
      <c r="F134" s="2">
        <f t="shared" si="10"/>
        <v>4.4999999999999998E-2</v>
      </c>
      <c r="G134" s="2">
        <f t="shared" si="11"/>
        <v>2.999999999999997E-3</v>
      </c>
      <c r="H134" s="2">
        <f t="shared" si="12"/>
        <v>2.0249999999999999E-3</v>
      </c>
      <c r="I134" s="2">
        <f t="shared" si="13"/>
        <v>1.1252966399999999E-6</v>
      </c>
      <c r="M134" s="10"/>
      <c r="P134" s="10"/>
    </row>
    <row r="135" spans="1:16">
      <c r="A135">
        <v>270</v>
      </c>
      <c r="B135">
        <v>1.21</v>
      </c>
      <c r="C135">
        <f t="shared" si="9"/>
        <v>0.82644628099173556</v>
      </c>
      <c r="D135">
        <v>5.5</v>
      </c>
      <c r="E135">
        <v>4.8</v>
      </c>
      <c r="F135">
        <f t="shared" si="10"/>
        <v>5.1500000000000004E-2</v>
      </c>
      <c r="G135">
        <f t="shared" si="11"/>
        <v>3.4999999999999311E-3</v>
      </c>
      <c r="H135">
        <f t="shared" si="12"/>
        <v>2.6522500000000005E-3</v>
      </c>
      <c r="I135">
        <f t="shared" si="13"/>
        <v>8.9075843999999992E-7</v>
      </c>
      <c r="J135" s="6" t="s">
        <v>9</v>
      </c>
      <c r="K135">
        <f>INDEX(LINEST(F135:F140,C135:C140,1,1),1,1)</f>
        <v>5.7436465305204784E-2</v>
      </c>
      <c r="L135" s="6" t="s">
        <v>11</v>
      </c>
      <c r="M135" s="12">
        <f>(1/K135)^2*2*A135/(0.00074)^2</f>
        <v>298919956263.39233</v>
      </c>
    </row>
    <row r="136" spans="1:16">
      <c r="A136">
        <v>270</v>
      </c>
      <c r="B136">
        <v>1.25</v>
      </c>
      <c r="C136">
        <f t="shared" si="9"/>
        <v>0.8</v>
      </c>
      <c r="D136">
        <v>5.2</v>
      </c>
      <c r="E136">
        <v>4.5999999999999996</v>
      </c>
      <c r="F136">
        <f t="shared" si="10"/>
        <v>4.9000000000000002E-2</v>
      </c>
      <c r="G136">
        <f t="shared" si="11"/>
        <v>2.999999999999938E-3</v>
      </c>
      <c r="H136">
        <f t="shared" si="12"/>
        <v>2.4010000000000004E-3</v>
      </c>
      <c r="I136">
        <f t="shared" si="13"/>
        <v>9.506249999999999E-7</v>
      </c>
      <c r="J136" s="6" t="s">
        <v>10</v>
      </c>
      <c r="K136">
        <f>INDEX(LINEST(F135:F140,C135:C140,1,1),2,1)</f>
        <v>6.4116036178682142E-3</v>
      </c>
      <c r="L136" s="6" t="s">
        <v>12</v>
      </c>
      <c r="M136" s="9">
        <f>M135*K136/K135</f>
        <v>33368283769.678631</v>
      </c>
    </row>
    <row r="137" spans="1:16">
      <c r="A137">
        <v>270</v>
      </c>
      <c r="B137">
        <v>1.28</v>
      </c>
      <c r="C137">
        <f t="shared" si="9"/>
        <v>0.78125</v>
      </c>
      <c r="D137">
        <v>5.0999999999999996</v>
      </c>
      <c r="E137">
        <v>4.5</v>
      </c>
      <c r="F137">
        <f t="shared" si="10"/>
        <v>4.8000000000000001E-2</v>
      </c>
      <c r="G137">
        <f t="shared" si="11"/>
        <v>2.999999999999997E-3</v>
      </c>
      <c r="H137">
        <f t="shared" si="12"/>
        <v>2.3040000000000001E-3</v>
      </c>
      <c r="I137">
        <f t="shared" si="13"/>
        <v>9.968025599999999E-7</v>
      </c>
      <c r="L137" s="6" t="s">
        <v>15</v>
      </c>
      <c r="M137" s="9">
        <f>1/M136^2</f>
        <v>8.9811564061820732E-22</v>
      </c>
    </row>
    <row r="138" spans="1:16">
      <c r="A138">
        <v>270</v>
      </c>
      <c r="B138">
        <v>1.31</v>
      </c>
      <c r="C138">
        <f t="shared" si="9"/>
        <v>0.76335877862595414</v>
      </c>
      <c r="D138">
        <v>5</v>
      </c>
      <c r="E138">
        <v>4.4000000000000004</v>
      </c>
      <c r="F138">
        <f t="shared" si="10"/>
        <v>4.7E-2</v>
      </c>
      <c r="G138">
        <f t="shared" si="11"/>
        <v>2.999999999999938E-3</v>
      </c>
      <c r="H138">
        <f t="shared" si="12"/>
        <v>2.209E-3</v>
      </c>
      <c r="I138">
        <f t="shared" si="13"/>
        <v>1.0440752400000001E-6</v>
      </c>
    </row>
    <row r="139" spans="1:16">
      <c r="A139">
        <v>270</v>
      </c>
      <c r="B139">
        <v>1.33</v>
      </c>
      <c r="C139">
        <f t="shared" si="9"/>
        <v>0.75187969924812026</v>
      </c>
      <c r="D139">
        <v>5</v>
      </c>
      <c r="E139">
        <v>4.4000000000000004</v>
      </c>
      <c r="F139">
        <f t="shared" si="10"/>
        <v>4.7E-2</v>
      </c>
      <c r="G139">
        <f t="shared" si="11"/>
        <v>2.999999999999938E-3</v>
      </c>
      <c r="H139">
        <f t="shared" si="12"/>
        <v>2.209E-3</v>
      </c>
      <c r="I139">
        <f t="shared" si="13"/>
        <v>1.0761987599999999E-6</v>
      </c>
    </row>
    <row r="140" spans="1:16" s="2" customFormat="1">
      <c r="A140" s="2">
        <v>270</v>
      </c>
      <c r="B140" s="2">
        <v>1.36</v>
      </c>
      <c r="C140" s="2">
        <f t="shared" si="9"/>
        <v>0.73529411764705876</v>
      </c>
      <c r="D140" s="2">
        <v>4.9000000000000004</v>
      </c>
      <c r="E140" s="2">
        <v>4.3</v>
      </c>
      <c r="F140" s="2">
        <f t="shared" si="10"/>
        <v>4.5999999999999999E-2</v>
      </c>
      <c r="G140" s="2">
        <f t="shared" si="11"/>
        <v>3.0000000000000564E-3</v>
      </c>
      <c r="H140" s="2">
        <f t="shared" si="12"/>
        <v>2.1159999999999998E-3</v>
      </c>
      <c r="I140" s="2">
        <f t="shared" si="13"/>
        <v>1.1252966399999999E-6</v>
      </c>
      <c r="M140" s="10"/>
      <c r="P140" s="10"/>
    </row>
    <row r="141" spans="1:16">
      <c r="A141">
        <v>280</v>
      </c>
      <c r="B141">
        <v>1.24</v>
      </c>
      <c r="C141">
        <f t="shared" si="9"/>
        <v>0.80645161290322587</v>
      </c>
      <c r="D141">
        <v>5.4</v>
      </c>
      <c r="E141">
        <v>4.8</v>
      </c>
      <c r="F141">
        <f t="shared" si="10"/>
        <v>5.0999999999999997E-2</v>
      </c>
      <c r="G141">
        <f t="shared" si="11"/>
        <v>3.0000000000000564E-3</v>
      </c>
      <c r="H141">
        <f t="shared" si="12"/>
        <v>2.6009999999999996E-3</v>
      </c>
      <c r="I141">
        <f t="shared" si="13"/>
        <v>9.3547584000000001E-7</v>
      </c>
      <c r="J141" s="6" t="s">
        <v>9</v>
      </c>
      <c r="K141">
        <f>INDEX(LINEST(F141:F145,C141:C145,1,1),1,1)</f>
        <v>3.1655688390537152E-2</v>
      </c>
      <c r="L141" s="6" t="s">
        <v>11</v>
      </c>
      <c r="M141" s="12">
        <f>(1/K141)^2*2*A141/(0.00074)^2</f>
        <v>1020518925540.9324</v>
      </c>
    </row>
    <row r="142" spans="1:16">
      <c r="A142">
        <v>280</v>
      </c>
      <c r="B142">
        <v>1.26</v>
      </c>
      <c r="C142">
        <f t="shared" si="9"/>
        <v>0.79365079365079361</v>
      </c>
      <c r="D142">
        <v>5.3</v>
      </c>
      <c r="E142">
        <v>4.7</v>
      </c>
      <c r="F142">
        <f t="shared" si="10"/>
        <v>0.05</v>
      </c>
      <c r="G142">
        <f t="shared" si="11"/>
        <v>3.0000000000000564E-3</v>
      </c>
      <c r="H142">
        <f t="shared" si="12"/>
        <v>2.5000000000000005E-3</v>
      </c>
      <c r="I142">
        <f t="shared" si="13"/>
        <v>9.6589584000000009E-7</v>
      </c>
      <c r="J142" s="6" t="s">
        <v>10</v>
      </c>
      <c r="K142">
        <f>INDEX(LINEST(F141:F145,C141:C145,1,1),2,1)</f>
        <v>1.8742646374215001E-2</v>
      </c>
      <c r="L142" s="6" t="s">
        <v>12</v>
      </c>
      <c r="M142" s="9">
        <f>M141*K142/K141</f>
        <v>604227117213.00781</v>
      </c>
    </row>
    <row r="143" spans="1:16">
      <c r="A143">
        <v>280</v>
      </c>
      <c r="B143">
        <v>1.28</v>
      </c>
      <c r="C143">
        <f t="shared" si="9"/>
        <v>0.78125</v>
      </c>
      <c r="D143">
        <v>5.2</v>
      </c>
      <c r="E143">
        <v>4.7</v>
      </c>
      <c r="F143">
        <f t="shared" si="10"/>
        <v>4.9500000000000002E-2</v>
      </c>
      <c r="G143">
        <f t="shared" si="11"/>
        <v>2.5000000000000712E-3</v>
      </c>
      <c r="H143">
        <f t="shared" si="12"/>
        <v>2.4502500000000002E-3</v>
      </c>
      <c r="I143">
        <f t="shared" si="13"/>
        <v>9.968025599999999E-7</v>
      </c>
      <c r="L143" s="6" t="s">
        <v>15</v>
      </c>
      <c r="M143" s="9">
        <f>1/M142^2</f>
        <v>2.7390475752519218E-24</v>
      </c>
    </row>
    <row r="144" spans="1:16">
      <c r="A144">
        <v>280</v>
      </c>
      <c r="B144">
        <v>1.31</v>
      </c>
      <c r="C144">
        <f t="shared" si="9"/>
        <v>0.76335877862595414</v>
      </c>
      <c r="D144">
        <v>5.0999999999999996</v>
      </c>
      <c r="E144">
        <v>4.5</v>
      </c>
      <c r="F144">
        <f t="shared" si="10"/>
        <v>4.8000000000000001E-2</v>
      </c>
      <c r="G144">
        <f t="shared" si="11"/>
        <v>2.999999999999997E-3</v>
      </c>
      <c r="H144">
        <f t="shared" si="12"/>
        <v>2.3040000000000001E-3</v>
      </c>
      <c r="I144">
        <f t="shared" si="13"/>
        <v>1.0440752400000001E-6</v>
      </c>
    </row>
    <row r="145" spans="1:16" s="2" customFormat="1">
      <c r="A145" s="2">
        <v>280</v>
      </c>
      <c r="B145" s="2">
        <v>1.34</v>
      </c>
      <c r="C145" s="2">
        <f t="shared" si="9"/>
        <v>0.74626865671641784</v>
      </c>
      <c r="D145" s="2">
        <v>5</v>
      </c>
      <c r="E145" s="2">
        <v>4.9000000000000004</v>
      </c>
      <c r="F145" s="2">
        <f t="shared" si="10"/>
        <v>4.9500000000000002E-2</v>
      </c>
      <c r="G145" s="2">
        <f t="shared" si="11"/>
        <v>5.0000000000012784E-4</v>
      </c>
      <c r="H145" s="2">
        <f t="shared" si="12"/>
        <v>2.4502500000000002E-3</v>
      </c>
      <c r="I145" s="2">
        <f t="shared" si="13"/>
        <v>1.09244304E-6</v>
      </c>
      <c r="M145" s="10"/>
      <c r="P145" s="10"/>
    </row>
    <row r="146" spans="1:16">
      <c r="A146">
        <v>290</v>
      </c>
      <c r="B146">
        <v>1.31</v>
      </c>
      <c r="C146">
        <f t="shared" si="9"/>
        <v>0.76335877862595414</v>
      </c>
      <c r="D146">
        <v>5.2</v>
      </c>
      <c r="E146">
        <v>4.7</v>
      </c>
      <c r="F146">
        <f t="shared" si="10"/>
        <v>4.9500000000000002E-2</v>
      </c>
      <c r="G146">
        <f t="shared" si="11"/>
        <v>2.5000000000000712E-3</v>
      </c>
      <c r="H146">
        <f t="shared" si="12"/>
        <v>2.4502500000000002E-3</v>
      </c>
      <c r="I146">
        <f t="shared" si="13"/>
        <v>1.0440752400000001E-6</v>
      </c>
      <c r="J146" s="6" t="s">
        <v>9</v>
      </c>
      <c r="K146">
        <f>INDEX(LINEST(F146:F148,C146:C148,1,1),1,1)</f>
        <v>8.8418335343219634E-2</v>
      </c>
      <c r="L146" s="6" t="s">
        <v>11</v>
      </c>
      <c r="M146" s="12">
        <f>(1/K146)^2*2*A146/(0.00074)^2</f>
        <v>135481465508.41318</v>
      </c>
    </row>
    <row r="147" spans="1:16">
      <c r="A147">
        <v>290</v>
      </c>
      <c r="B147">
        <v>1.33</v>
      </c>
      <c r="C147">
        <f t="shared" si="9"/>
        <v>0.75187969924812026</v>
      </c>
      <c r="D147">
        <v>5.0999999999999996</v>
      </c>
      <c r="E147">
        <v>4.5999999999999996</v>
      </c>
      <c r="F147">
        <f t="shared" si="10"/>
        <v>4.8499999999999995E-2</v>
      </c>
      <c r="G147">
        <f t="shared" si="11"/>
        <v>2.5000000000000001E-3</v>
      </c>
      <c r="H147">
        <f t="shared" si="12"/>
        <v>2.3522499999999993E-3</v>
      </c>
      <c r="I147">
        <f t="shared" si="13"/>
        <v>1.0761987599999999E-6</v>
      </c>
      <c r="J147" s="6" t="s">
        <v>10</v>
      </c>
      <c r="K147">
        <f>INDEX(LINEST(F146:F148,C146:C148,1,1),2,1)</f>
        <v>7.6764435656662946E-4</v>
      </c>
      <c r="L147" s="6" t="s">
        <v>12</v>
      </c>
      <c r="M147" s="9">
        <f>M146*K147/K146</f>
        <v>1176244520.0217764</v>
      </c>
    </row>
    <row r="148" spans="1:16" s="2" customFormat="1">
      <c r="A148" s="2">
        <v>290</v>
      </c>
      <c r="B148" s="2">
        <v>1.35</v>
      </c>
      <c r="C148" s="2">
        <f t="shared" si="9"/>
        <v>0.7407407407407407</v>
      </c>
      <c r="D148" s="2">
        <v>5</v>
      </c>
      <c r="E148" s="2">
        <v>4.5</v>
      </c>
      <c r="F148" s="2">
        <f t="shared" si="10"/>
        <v>4.7500000000000001E-2</v>
      </c>
      <c r="G148" s="2">
        <f t="shared" si="11"/>
        <v>2.5000000000000001E-3</v>
      </c>
      <c r="H148" s="2">
        <f t="shared" si="12"/>
        <v>2.25625E-3</v>
      </c>
      <c r="I148" s="2">
        <f t="shared" si="13"/>
        <v>1.1088090000000003E-6</v>
      </c>
      <c r="L148" s="14" t="s">
        <v>15</v>
      </c>
      <c r="M148" s="10">
        <f>1/M147^2</f>
        <v>7.2277774833802886E-19</v>
      </c>
      <c r="P148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Sheet1</vt:lpstr>
      <vt:lpstr>Chart1</vt:lpstr>
      <vt:lpstr>Chart2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2009-11-21T20:22:14Z</dcterms:created>
  <dcterms:modified xsi:type="dcterms:W3CDTF">2009-11-22T04:44:00Z</dcterms:modified>
</cp:coreProperties>
</file>