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20" windowWidth="14115" windowHeight="8670" activeTab="1"/>
  </bookViews>
  <sheets>
    <sheet name="Chart1" sheetId="3" r:id="rId1"/>
    <sheet name="Data and Analysis" sheetId="1" r:id="rId2"/>
  </sheets>
  <calcPr calcId="125725"/>
</workbook>
</file>

<file path=xl/calcChain.xml><?xml version="1.0" encoding="utf-8"?>
<calcChain xmlns="http://schemas.openxmlformats.org/spreadsheetml/2006/main">
  <c r="J31" i="1"/>
  <c r="K27"/>
  <c r="J27"/>
  <c r="L22"/>
  <c r="M22" s="1"/>
  <c r="L23"/>
  <c r="M23" s="1"/>
  <c r="L24"/>
  <c r="M24" s="1"/>
  <c r="L25"/>
  <c r="M25" s="1"/>
  <c r="L26"/>
  <c r="M26" s="1"/>
  <c r="M21"/>
  <c r="L21"/>
  <c r="G21"/>
  <c r="C12"/>
  <c r="D12"/>
  <c r="E12"/>
  <c r="F12"/>
  <c r="G12"/>
  <c r="H12"/>
  <c r="I12"/>
  <c r="J12"/>
  <c r="K12"/>
  <c r="L12"/>
  <c r="B12"/>
  <c r="B23"/>
  <c r="G23" s="1"/>
  <c r="C23"/>
  <c r="D23"/>
  <c r="E23"/>
  <c r="F23"/>
  <c r="B24"/>
  <c r="C24"/>
  <c r="D24"/>
  <c r="E24"/>
  <c r="F24"/>
  <c r="G24"/>
  <c r="B25"/>
  <c r="G25" s="1"/>
  <c r="C25"/>
  <c r="D25"/>
  <c r="E25"/>
  <c r="F25"/>
  <c r="B26"/>
  <c r="C26"/>
  <c r="D26"/>
  <c r="E26"/>
  <c r="F26"/>
  <c r="G26"/>
  <c r="M14"/>
  <c r="N14"/>
  <c r="M15"/>
  <c r="N15"/>
  <c r="M16"/>
  <c r="N16"/>
  <c r="M17"/>
  <c r="N17"/>
  <c r="M18"/>
  <c r="N18"/>
  <c r="F22"/>
  <c r="E22"/>
  <c r="D22"/>
  <c r="C22"/>
  <c r="B22"/>
  <c r="B14"/>
  <c r="C14"/>
  <c r="D14"/>
  <c r="E14"/>
  <c r="F14"/>
  <c r="G14"/>
  <c r="H14"/>
  <c r="I14"/>
  <c r="J14"/>
  <c r="K14"/>
  <c r="L14"/>
  <c r="B15"/>
  <c r="C15"/>
  <c r="D15"/>
  <c r="E15"/>
  <c r="F15"/>
  <c r="G15"/>
  <c r="H15"/>
  <c r="I15"/>
  <c r="J15"/>
  <c r="K15"/>
  <c r="L15"/>
  <c r="B16"/>
  <c r="C16"/>
  <c r="D16"/>
  <c r="E16"/>
  <c r="F16"/>
  <c r="G16"/>
  <c r="H16"/>
  <c r="I16"/>
  <c r="J16"/>
  <c r="K16"/>
  <c r="L16"/>
  <c r="B17"/>
  <c r="C17"/>
  <c r="D17"/>
  <c r="E17"/>
  <c r="F17"/>
  <c r="G17"/>
  <c r="H17"/>
  <c r="I17"/>
  <c r="J17"/>
  <c r="K17"/>
  <c r="L17"/>
  <c r="B18"/>
  <c r="C18"/>
  <c r="D18"/>
  <c r="E18"/>
  <c r="F18"/>
  <c r="G18"/>
  <c r="H18"/>
  <c r="I18"/>
  <c r="J18"/>
  <c r="K18"/>
  <c r="L18"/>
  <c r="L13"/>
  <c r="E21"/>
  <c r="D21"/>
  <c r="C21"/>
  <c r="C13"/>
  <c r="D13"/>
  <c r="E13"/>
  <c r="F13"/>
  <c r="G13"/>
  <c r="H13"/>
  <c r="I13"/>
  <c r="J13"/>
  <c r="K13"/>
  <c r="M13"/>
  <c r="B13"/>
  <c r="F21"/>
  <c r="N5"/>
  <c r="N6"/>
  <c r="N7"/>
  <c r="N8"/>
  <c r="N9"/>
  <c r="N4"/>
  <c r="N13" s="1"/>
  <c r="H26" l="1"/>
  <c r="H24"/>
  <c r="H25"/>
  <c r="H23"/>
  <c r="G22"/>
  <c r="B21"/>
  <c r="H22" l="1"/>
  <c r="H21"/>
</calcChain>
</file>

<file path=xl/sharedStrings.xml><?xml version="1.0" encoding="utf-8"?>
<sst xmlns="http://schemas.openxmlformats.org/spreadsheetml/2006/main" count="58" uniqueCount="53">
  <si>
    <t>60 cm mark (V)</t>
  </si>
  <si>
    <t>20 cm mark (V)</t>
  </si>
  <si>
    <t>50 cm mark (V)</t>
  </si>
  <si>
    <t>Trial 2</t>
  </si>
  <si>
    <t>Trial 3</t>
  </si>
  <si>
    <t>Trial 4</t>
  </si>
  <si>
    <t>Trial 5</t>
  </si>
  <si>
    <t>Trial 6</t>
  </si>
  <si>
    <t>10 cm mark (V)</t>
  </si>
  <si>
    <t>100 cm mark (V)</t>
  </si>
  <si>
    <t>0 cm mark (V)</t>
  </si>
  <si>
    <t>30 cm mark (V)</t>
  </si>
  <si>
    <t>Trial 1</t>
  </si>
  <si>
    <t>40 cm mark (V)</t>
  </si>
  <si>
    <t>70 cm mark (V)</t>
  </si>
  <si>
    <t>80 cm mark (V)</t>
  </si>
  <si>
    <t>90 cm mark (V)</t>
  </si>
  <si>
    <t>cm</t>
  </si>
  <si>
    <r>
      <t>Uncertainty (95% which is 2</t>
    </r>
    <r>
      <rPr>
        <sz val="10"/>
        <rFont val="Calibri"/>
        <family val="2"/>
      </rPr>
      <t>σ</t>
    </r>
    <r>
      <rPr>
        <sz val="10"/>
        <rFont val="Arial"/>
        <family val="2"/>
      </rPr>
      <t>) (V)</t>
    </r>
  </si>
  <si>
    <t>Standard Dev of each measurement (assuming normal distribution) or σ (V)</t>
  </si>
  <si>
    <t>Δ</t>
  </si>
  <si>
    <t>B</t>
  </si>
  <si>
    <r>
      <rPr>
        <sz val="10"/>
        <rFont val="Calibri"/>
        <family val="2"/>
      </rPr>
      <t>σ</t>
    </r>
    <r>
      <rPr>
        <sz val="8"/>
        <rFont val="Arial"/>
        <family val="2"/>
      </rPr>
      <t>b</t>
    </r>
  </si>
  <si>
    <t>Σxi</t>
  </si>
  <si>
    <t>N</t>
  </si>
  <si>
    <r>
      <rPr>
        <sz val="10"/>
        <rFont val="Calibri"/>
        <family val="2"/>
      </rPr>
      <t>Σ</t>
    </r>
    <r>
      <rPr>
        <sz val="8"/>
        <rFont val="Arial"/>
        <family val="2"/>
      </rPr>
      <t>xi^2</t>
    </r>
  </si>
  <si>
    <t>Σyi</t>
  </si>
  <si>
    <t>Σxiyi</t>
  </si>
  <si>
    <t>m</t>
  </si>
  <si>
    <t>Raw Data</t>
  </si>
  <si>
    <t>Units Converted</t>
  </si>
  <si>
    <t>(Can do this on the uncertainty since it is a linear operation)</t>
  </si>
  <si>
    <t>Trial 1 (V)</t>
  </si>
  <si>
    <t>Trial 2 (V)</t>
  </si>
  <si>
    <t>Trial 3 (V)</t>
  </si>
  <si>
    <t>Trial 4 (V)</t>
  </si>
  <si>
    <t>Trial 5 (V)</t>
  </si>
  <si>
    <t>Trial 6 (V)</t>
  </si>
  <si>
    <t>Trial 1 (s)</t>
  </si>
  <si>
    <t>Trial 2 (s)</t>
  </si>
  <si>
    <t>Trial 3 (s)</t>
  </si>
  <si>
    <t>Trial 4 (s)</t>
  </si>
  <si>
    <t>Trial 5 (s)</t>
  </si>
  <si>
    <t>Trial 6 (s)</t>
  </si>
  <si>
    <t>?</t>
  </si>
  <si>
    <t>Using Google Docs' Linest because Excel's doesn’t work right &gt;:(</t>
  </si>
  <si>
    <t>slope</t>
  </si>
  <si>
    <t>error</t>
  </si>
  <si>
    <t>Accepted Value:</t>
  </si>
  <si>
    <t>Weighted Average:</t>
  </si>
  <si>
    <t>error^2</t>
  </si>
  <si>
    <t>1/error^2</t>
  </si>
  <si>
    <t>Sigmas away:</t>
  </si>
</sst>
</file>

<file path=xl/styles.xml><?xml version="1.0" encoding="utf-8"?>
<styleSheet xmlns="http://schemas.openxmlformats.org/spreadsheetml/2006/main">
  <fonts count="3">
    <font>
      <sz val="10"/>
      <name val="Arial"/>
      <family val="2"/>
    </font>
    <font>
      <sz val="10"/>
      <name val="Calibri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/>
    <xf numFmtId="0" fontId="0" fillId="0" borderId="1" xfId="0" applyNumberFormat="1" applyFill="1" applyBorder="1" applyAlignment="1" applyProtection="1">
      <alignment wrapText="1"/>
    </xf>
    <xf numFmtId="3" fontId="0" fillId="0" borderId="2" xfId="0" applyNumberFormat="1" applyBorder="1">
      <alignment vertical="center"/>
    </xf>
    <xf numFmtId="0" fontId="0" fillId="0" borderId="3" xfId="0" applyNumberFormat="1" applyFill="1" applyBorder="1" applyAlignment="1" applyProtection="1">
      <alignment wrapText="1"/>
    </xf>
    <xf numFmtId="0" fontId="0" fillId="0" borderId="4" xfId="0" applyNumberFormat="1" applyFill="1" applyBorder="1" applyAlignment="1" applyProtection="1">
      <alignment wrapText="1"/>
    </xf>
    <xf numFmtId="0" fontId="0" fillId="0" borderId="5" xfId="0" applyNumberFormat="1" applyFont="1" applyFill="1" applyBorder="1" applyAlignment="1" applyProtection="1">
      <alignment wrapText="1"/>
    </xf>
    <xf numFmtId="0" fontId="0" fillId="0" borderId="6" xfId="0" applyNumberFormat="1" applyFill="1" applyBorder="1" applyAlignment="1" applyProtection="1">
      <alignment wrapText="1"/>
    </xf>
    <xf numFmtId="0" fontId="0" fillId="0" borderId="6" xfId="0" applyNumberFormat="1" applyFont="1" applyFill="1" applyBorder="1" applyAlignment="1" applyProtection="1">
      <alignment wrapText="1"/>
    </xf>
    <xf numFmtId="0" fontId="0" fillId="0" borderId="7" xfId="0" applyNumberFormat="1" applyFont="1" applyFill="1" applyBorder="1" applyAlignment="1" applyProtection="1">
      <alignment wrapText="1"/>
    </xf>
    <xf numFmtId="0" fontId="0" fillId="0" borderId="8" xfId="0" applyNumberFormat="1" applyFont="1" applyFill="1" applyBorder="1" applyAlignment="1" applyProtection="1">
      <alignment wrapText="1"/>
    </xf>
    <xf numFmtId="0" fontId="0" fillId="0" borderId="5" xfId="0" applyNumberFormat="1" applyFill="1" applyBorder="1" applyAlignment="1" applyProtection="1">
      <alignment wrapText="1"/>
    </xf>
    <xf numFmtId="0" fontId="0" fillId="0" borderId="5" xfId="0" applyNumberFormat="1" applyFont="1" applyFill="1" applyBorder="1" applyAlignment="1" applyProtection="1">
      <alignment horizontal="right" wrapText="1"/>
    </xf>
    <xf numFmtId="0" fontId="0" fillId="0" borderId="5" xfId="0" applyBorder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Speed of Light</a:t>
            </a:r>
          </a:p>
        </c:rich>
      </c:tx>
      <c:layout/>
      <c:overlay val="1"/>
    </c:title>
    <c:plotArea>
      <c:layout/>
      <c:scatterChart>
        <c:scatterStyle val="lineMarker"/>
        <c:ser>
          <c:idx val="0"/>
          <c:order val="0"/>
          <c:tx>
            <c:v>Data</c:v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plus>
              <c:numRef>
                <c:f>'Data and Analysis'!$K$21:$K$26</c:f>
                <c:numCache>
                  <c:formatCode>General</c:formatCode>
                  <c:ptCount val="6"/>
                  <c:pt idx="0">
                    <c:v>7125407.1661239499</c:v>
                  </c:pt>
                  <c:pt idx="1">
                    <c:v>2975179.79692748</c:v>
                  </c:pt>
                  <c:pt idx="2">
                    <c:v>5206620.9106884301</c:v>
                  </c:pt>
                  <c:pt idx="3">
                    <c:v>3903583.4185037999</c:v>
                  </c:pt>
                  <c:pt idx="4">
                    <c:v>2594298.7839990002</c:v>
                  </c:pt>
                  <c:pt idx="5">
                    <c:v>3013565.86157424</c:v>
                  </c:pt>
                </c:numCache>
              </c:numRef>
            </c:plus>
            <c:minus>
              <c:numRef>
                <c:f>'Data and Analysis'!$K$21:$K$26</c:f>
                <c:numCache>
                  <c:formatCode>General</c:formatCode>
                  <c:ptCount val="6"/>
                  <c:pt idx="0">
                    <c:v>7125407.1661239499</c:v>
                  </c:pt>
                  <c:pt idx="1">
                    <c:v>2975179.79692748</c:v>
                  </c:pt>
                  <c:pt idx="2">
                    <c:v>5206620.9106884301</c:v>
                  </c:pt>
                  <c:pt idx="3">
                    <c:v>3903583.4185037999</c:v>
                  </c:pt>
                  <c:pt idx="4">
                    <c:v>2594298.7839990002</c:v>
                  </c:pt>
                  <c:pt idx="5">
                    <c:v>3013565.86157424</c:v>
                  </c:pt>
                </c:numCache>
              </c:numRef>
            </c:minus>
          </c:errBars>
          <c:yVal>
            <c:numRef>
              <c:f>'Data and Analysis'!$J$21:$J$26</c:f>
              <c:numCache>
                <c:formatCode>General</c:formatCode>
                <c:ptCount val="6"/>
                <c:pt idx="0">
                  <c:v>289087947.88274997</c:v>
                </c:pt>
                <c:pt idx="1">
                  <c:v>288437715.07226998</c:v>
                </c:pt>
                <c:pt idx="2">
                  <c:v>296474358.97433901</c:v>
                </c:pt>
                <c:pt idx="3">
                  <c:v>300089445.43827599</c:v>
                </c:pt>
                <c:pt idx="4">
                  <c:v>295493934.142084</c:v>
                </c:pt>
                <c:pt idx="5">
                  <c:v>294628751.97469503</c:v>
                </c:pt>
              </c:numCache>
            </c:numRef>
          </c:yVal>
        </c:ser>
        <c:ser>
          <c:idx val="1"/>
          <c:order val="1"/>
          <c:tx>
            <c:v>Accepted Value</c:v>
          </c:tx>
          <c:spPr>
            <a:ln w="28575">
              <a:noFill/>
            </a:ln>
          </c:spPr>
          <c:yVal>
            <c:numRef>
              <c:f>'Data and Analysis'!$J$28</c:f>
              <c:numCache>
                <c:formatCode>#,##0</c:formatCode>
                <c:ptCount val="1"/>
                <c:pt idx="0">
                  <c:v>299792458</c:v>
                </c:pt>
              </c:numCache>
            </c:numRef>
          </c:yVal>
        </c:ser>
        <c:ser>
          <c:idx val="2"/>
          <c:order val="2"/>
          <c:tx>
            <c:v>Calculated Value</c:v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plus>
              <c:numRef>
                <c:f>'Data and Analysis'!$K$27</c:f>
                <c:numCache>
                  <c:formatCode>General</c:formatCode>
                  <c:ptCount val="1"/>
                  <c:pt idx="0">
                    <c:v>1422955.2394346711</c:v>
                  </c:pt>
                </c:numCache>
              </c:numRef>
            </c:plus>
            <c:minus>
              <c:numRef>
                <c:f>'Data and Analysis'!$K$27</c:f>
                <c:numCache>
                  <c:formatCode>General</c:formatCode>
                  <c:ptCount val="1"/>
                  <c:pt idx="0">
                    <c:v>1422955.2394346711</c:v>
                  </c:pt>
                </c:numCache>
              </c:numRef>
            </c:minus>
          </c:errBars>
          <c:xVal>
            <c:numRef>
              <c:f>'Data and Analysis'!$G$31</c:f>
              <c:numCache>
                <c:formatCode>General</c:formatCode>
                <c:ptCount val="1"/>
                <c:pt idx="0">
                  <c:v>1.5</c:v>
                </c:pt>
              </c:numCache>
            </c:numRef>
          </c:xVal>
          <c:yVal>
            <c:numRef>
              <c:f>'Data and Analysis'!$J$27</c:f>
              <c:numCache>
                <c:formatCode>General</c:formatCode>
                <c:ptCount val="1"/>
                <c:pt idx="0">
                  <c:v>294115344.11088216</c:v>
                </c:pt>
              </c:numCache>
            </c:numRef>
          </c:yVal>
        </c:ser>
        <c:axId val="109969408"/>
        <c:axId val="109970944"/>
      </c:scatterChart>
      <c:valAx>
        <c:axId val="1099694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Trial</a:t>
                </a:r>
              </a:p>
            </c:rich>
          </c:tx>
          <c:layout/>
        </c:title>
        <c:tickLblPos val="nextTo"/>
        <c:crossAx val="109970944"/>
        <c:crosses val="autoZero"/>
        <c:crossBetween val="midCat"/>
      </c:valAx>
      <c:valAx>
        <c:axId val="109970944"/>
        <c:scaling>
          <c:orientation val="minMax"/>
          <c:max val="3050000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Speed of Light (m/s)</a:t>
                </a:r>
              </a:p>
            </c:rich>
          </c:tx>
          <c:layout/>
        </c:title>
        <c:numFmt formatCode="General" sourceLinked="1"/>
        <c:tickLblPos val="nextTo"/>
        <c:crossAx val="109969408"/>
        <c:crosses val="autoZero"/>
        <c:crossBetween val="midCat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1719" cy="629708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00"/>
  <sheetViews>
    <sheetView tabSelected="1" topLeftCell="E1" zoomScale="80" zoomScaleNormal="80" workbookViewId="0">
      <pane ySplit="1" topLeftCell="A2" activePane="bottomLeft" state="frozen"/>
      <selection pane="bottomLeft" activeCell="J33" sqref="J33"/>
    </sheetView>
  </sheetViews>
  <sheetFormatPr defaultColWidth="17.140625" defaultRowHeight="12.75" customHeight="1"/>
  <cols>
    <col min="1" max="1" width="15.140625" bestFit="1" customWidth="1"/>
    <col min="2" max="2" width="13.42578125" bestFit="1" customWidth="1"/>
    <col min="3" max="8" width="14.5703125" bestFit="1" customWidth="1"/>
    <col min="9" max="9" width="18" bestFit="1" customWidth="1"/>
    <col min="10" max="11" width="14.5703125" bestFit="1" customWidth="1"/>
    <col min="12" max="12" width="15.7109375" bestFit="1" customWidth="1"/>
    <col min="13" max="13" width="31.5703125" bestFit="1" customWidth="1"/>
    <col min="14" max="14" width="68.42578125" bestFit="1" customWidth="1"/>
    <col min="15" max="15" width="17.140625" hidden="1" customWidth="1"/>
    <col min="16" max="20" width="17.140625" customWidth="1"/>
  </cols>
  <sheetData>
    <row r="1" spans="1:20" ht="12.75" customHeight="1">
      <c r="A1" t="s">
        <v>29</v>
      </c>
      <c r="O1" s="1"/>
      <c r="P1" s="1"/>
      <c r="Q1" s="1"/>
      <c r="R1" s="1"/>
      <c r="S1" s="1"/>
      <c r="T1" s="1"/>
    </row>
    <row r="2" spans="1:20" ht="12.75" customHeight="1">
      <c r="A2" s="1"/>
      <c r="B2" s="1" t="s">
        <v>10</v>
      </c>
      <c r="C2" s="1" t="s">
        <v>8</v>
      </c>
      <c r="D2" s="1" t="s">
        <v>1</v>
      </c>
      <c r="E2" s="1" t="s">
        <v>11</v>
      </c>
      <c r="F2" s="1" t="s">
        <v>13</v>
      </c>
      <c r="G2" s="1" t="s">
        <v>2</v>
      </c>
      <c r="H2" s="1" t="s">
        <v>0</v>
      </c>
      <c r="I2" s="1" t="s">
        <v>14</v>
      </c>
      <c r="J2" s="1" t="s">
        <v>15</v>
      </c>
      <c r="K2" s="1" t="s">
        <v>16</v>
      </c>
      <c r="L2" s="1" t="s">
        <v>9</v>
      </c>
      <c r="M2" s="14" t="s">
        <v>18</v>
      </c>
      <c r="N2" s="2" t="s">
        <v>19</v>
      </c>
      <c r="O2" s="1"/>
      <c r="P2" s="1"/>
      <c r="Q2" s="1"/>
      <c r="R2" s="1"/>
      <c r="S2" s="1"/>
      <c r="T2" s="1"/>
    </row>
    <row r="3" spans="1:20" ht="12.75" customHeight="1">
      <c r="A3" s="1" t="s">
        <v>17</v>
      </c>
      <c r="B3" s="1">
        <v>0</v>
      </c>
      <c r="C3" s="1">
        <v>10</v>
      </c>
      <c r="D3" s="1">
        <v>20</v>
      </c>
      <c r="E3" s="1">
        <v>30</v>
      </c>
      <c r="F3" s="1">
        <v>40</v>
      </c>
      <c r="G3" s="1">
        <v>50</v>
      </c>
      <c r="H3" s="1">
        <v>60</v>
      </c>
      <c r="I3" s="1">
        <v>70</v>
      </c>
      <c r="J3" s="1">
        <v>80</v>
      </c>
      <c r="K3" s="1">
        <v>90</v>
      </c>
      <c r="L3" s="1">
        <v>100</v>
      </c>
      <c r="M3" s="9"/>
      <c r="N3" s="1"/>
      <c r="O3" s="1"/>
      <c r="P3" s="1"/>
      <c r="Q3" s="1"/>
      <c r="R3" s="1"/>
      <c r="S3" s="1"/>
      <c r="T3" s="1"/>
    </row>
    <row r="4" spans="1:20" ht="12.75" customHeight="1">
      <c r="A4" s="2" t="s">
        <v>32</v>
      </c>
      <c r="B4" s="1">
        <v>1.8</v>
      </c>
      <c r="C4" s="1">
        <v>1.78</v>
      </c>
      <c r="D4" s="1">
        <v>1.74</v>
      </c>
      <c r="E4" s="1">
        <v>1.72</v>
      </c>
      <c r="F4" s="1">
        <v>1.68</v>
      </c>
      <c r="G4" s="1">
        <v>1.64</v>
      </c>
      <c r="H4" s="1">
        <v>1.6</v>
      </c>
      <c r="I4" s="1">
        <v>1.56</v>
      </c>
      <c r="J4" s="1">
        <v>1.54</v>
      </c>
      <c r="K4" s="1">
        <v>1.5</v>
      </c>
      <c r="L4" s="1"/>
      <c r="M4" s="15">
        <v>0.1</v>
      </c>
      <c r="N4" s="1">
        <f>M4/2</f>
        <v>0.05</v>
      </c>
      <c r="O4" s="1"/>
      <c r="P4" s="1"/>
      <c r="Q4" s="1"/>
      <c r="R4" s="1"/>
      <c r="S4" s="1"/>
      <c r="T4" s="1"/>
    </row>
    <row r="5" spans="1:20" ht="12.75" customHeight="1">
      <c r="A5" s="2" t="s">
        <v>33</v>
      </c>
      <c r="B5" s="1">
        <v>1.95</v>
      </c>
      <c r="C5" s="1">
        <v>1.92</v>
      </c>
      <c r="D5" s="1">
        <v>1.88</v>
      </c>
      <c r="E5" s="1">
        <v>1.85</v>
      </c>
      <c r="F5" s="1">
        <v>1.81</v>
      </c>
      <c r="G5" s="1">
        <v>1.78</v>
      </c>
      <c r="H5" s="1">
        <v>1.75</v>
      </c>
      <c r="I5" s="1">
        <v>1.71</v>
      </c>
      <c r="J5" s="1">
        <v>1.68</v>
      </c>
      <c r="K5" s="1">
        <v>1.64</v>
      </c>
      <c r="L5" s="1">
        <v>1.6</v>
      </c>
      <c r="M5" s="15">
        <v>0.03</v>
      </c>
      <c r="N5" s="1">
        <f t="shared" ref="N5:N9" si="0">M5/2</f>
        <v>1.4999999999999999E-2</v>
      </c>
      <c r="O5" s="1"/>
      <c r="P5" s="1"/>
      <c r="Q5" s="1"/>
      <c r="R5" s="1"/>
      <c r="S5" s="1"/>
      <c r="T5" s="1"/>
    </row>
    <row r="6" spans="1:20" ht="12.75" customHeight="1">
      <c r="A6" s="2" t="s">
        <v>34</v>
      </c>
      <c r="B6" s="1">
        <v>1.94</v>
      </c>
      <c r="C6" s="1">
        <v>1.92</v>
      </c>
      <c r="D6" s="1">
        <v>1.89</v>
      </c>
      <c r="E6" s="1">
        <v>1.85</v>
      </c>
      <c r="F6" s="1">
        <v>1.81</v>
      </c>
      <c r="G6" s="1">
        <v>1.77</v>
      </c>
      <c r="H6" s="1">
        <v>1.75</v>
      </c>
      <c r="I6" s="1">
        <v>1.71</v>
      </c>
      <c r="J6" s="1">
        <v>1.68</v>
      </c>
      <c r="K6" s="1">
        <v>1.65</v>
      </c>
      <c r="L6" s="1">
        <v>1.61</v>
      </c>
      <c r="M6" s="15">
        <v>2.5000000000000001E-2</v>
      </c>
      <c r="N6" s="1">
        <f t="shared" si="0"/>
        <v>1.2500000000000001E-2</v>
      </c>
      <c r="O6" s="1"/>
      <c r="P6" s="1"/>
      <c r="Q6" s="1"/>
      <c r="R6" s="1"/>
      <c r="S6" s="1"/>
      <c r="T6" s="1"/>
    </row>
    <row r="7" spans="1:20" ht="12.75" customHeight="1">
      <c r="A7" s="2" t="s">
        <v>35</v>
      </c>
      <c r="B7" s="1">
        <v>1.95</v>
      </c>
      <c r="C7" s="1">
        <v>1.91</v>
      </c>
      <c r="D7" s="1">
        <v>1.87</v>
      </c>
      <c r="E7" s="1">
        <v>1.85</v>
      </c>
      <c r="F7" s="1">
        <v>1.81</v>
      </c>
      <c r="G7" s="1">
        <v>1.78</v>
      </c>
      <c r="H7" s="1">
        <v>1.74</v>
      </c>
      <c r="I7" s="1">
        <v>1.71</v>
      </c>
      <c r="J7" s="1">
        <v>1.68</v>
      </c>
      <c r="K7" s="1">
        <v>1.65</v>
      </c>
      <c r="L7" s="1">
        <v>1.61</v>
      </c>
      <c r="M7" s="15">
        <v>2.5000000000000001E-2</v>
      </c>
      <c r="N7" s="1">
        <f t="shared" si="0"/>
        <v>1.2500000000000001E-2</v>
      </c>
      <c r="O7" s="1"/>
      <c r="P7" s="1"/>
      <c r="Q7" s="1"/>
      <c r="R7" s="1"/>
      <c r="S7" s="1"/>
      <c r="T7" s="1"/>
    </row>
    <row r="8" spans="1:20" ht="12.75" customHeight="1">
      <c r="A8" s="2" t="s">
        <v>36</v>
      </c>
      <c r="B8" s="1">
        <v>1.95</v>
      </c>
      <c r="C8" s="1">
        <v>1.92</v>
      </c>
      <c r="D8" s="1">
        <v>1.88</v>
      </c>
      <c r="E8" s="1">
        <v>1.85</v>
      </c>
      <c r="F8" s="1">
        <v>1.81</v>
      </c>
      <c r="G8" s="1">
        <v>1.78</v>
      </c>
      <c r="H8" s="1">
        <v>1.75</v>
      </c>
      <c r="I8" s="1">
        <v>1.71</v>
      </c>
      <c r="J8" s="1">
        <v>1.68</v>
      </c>
      <c r="K8" s="1">
        <v>1.65</v>
      </c>
      <c r="L8" s="1">
        <v>1.61</v>
      </c>
      <c r="M8" s="15">
        <v>2.5000000000000001E-2</v>
      </c>
      <c r="N8" s="1">
        <f t="shared" si="0"/>
        <v>1.2500000000000001E-2</v>
      </c>
      <c r="O8" s="1"/>
      <c r="P8" s="1"/>
      <c r="Q8" s="1"/>
      <c r="R8" s="1"/>
      <c r="S8" s="1"/>
      <c r="T8" s="1"/>
    </row>
    <row r="9" spans="1:20" ht="12.75" customHeight="1">
      <c r="A9" s="2" t="s">
        <v>37</v>
      </c>
      <c r="B9" s="1">
        <v>1.95</v>
      </c>
      <c r="C9" s="1">
        <v>1.92</v>
      </c>
      <c r="D9" s="1">
        <v>1.88</v>
      </c>
      <c r="E9" s="1">
        <v>1.85</v>
      </c>
      <c r="F9" s="1">
        <v>1.81</v>
      </c>
      <c r="G9" s="1">
        <v>1.78</v>
      </c>
      <c r="H9" s="1">
        <v>1.74</v>
      </c>
      <c r="I9" s="1">
        <v>1.71</v>
      </c>
      <c r="J9" s="1">
        <v>1.68</v>
      </c>
      <c r="K9" s="1">
        <v>1.65</v>
      </c>
      <c r="L9" s="1">
        <v>1.61</v>
      </c>
      <c r="M9" s="15">
        <v>1.4999999999999999E-2</v>
      </c>
      <c r="N9" s="1">
        <f t="shared" si="0"/>
        <v>7.4999999999999997E-3</v>
      </c>
      <c r="O9" s="1"/>
      <c r="P9" s="1"/>
      <c r="Q9" s="1"/>
      <c r="R9" s="1"/>
      <c r="S9" s="1"/>
      <c r="T9" s="1"/>
    </row>
    <row r="10" spans="1:2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9"/>
      <c r="N10" s="1"/>
      <c r="O10" s="1"/>
      <c r="P10" s="1"/>
      <c r="Q10" s="1"/>
      <c r="R10" s="1"/>
      <c r="S10" s="1"/>
      <c r="T10" s="1"/>
    </row>
    <row r="11" spans="1:20" ht="12.75" customHeight="1">
      <c r="A11" s="1" t="s">
        <v>30</v>
      </c>
      <c r="B11" t="s">
        <v>31</v>
      </c>
      <c r="J11" s="1"/>
      <c r="K11" s="1"/>
      <c r="L11" s="1"/>
      <c r="M11" s="9"/>
      <c r="N11" s="1"/>
      <c r="O11" s="1"/>
      <c r="P11" s="1"/>
      <c r="Q11" s="1"/>
      <c r="R11" s="1"/>
      <c r="S11" s="1"/>
      <c r="T11" s="1"/>
    </row>
    <row r="12" spans="1:20" ht="12.75" customHeight="1">
      <c r="A12" s="1" t="s">
        <v>28</v>
      </c>
      <c r="B12">
        <f>1-B3/100</f>
        <v>1</v>
      </c>
      <c r="C12">
        <f t="shared" ref="C12:L12" si="1">1-C3/100</f>
        <v>0.9</v>
      </c>
      <c r="D12">
        <f t="shared" si="1"/>
        <v>0.8</v>
      </c>
      <c r="E12">
        <f t="shared" si="1"/>
        <v>0.7</v>
      </c>
      <c r="F12">
        <f t="shared" si="1"/>
        <v>0.6</v>
      </c>
      <c r="G12">
        <f t="shared" si="1"/>
        <v>0.5</v>
      </c>
      <c r="H12">
        <f t="shared" si="1"/>
        <v>0.4</v>
      </c>
      <c r="I12">
        <f t="shared" si="1"/>
        <v>0.30000000000000004</v>
      </c>
      <c r="J12">
        <f t="shared" si="1"/>
        <v>0.19999999999999996</v>
      </c>
      <c r="K12">
        <f t="shared" si="1"/>
        <v>9.9999999999999978E-2</v>
      </c>
      <c r="L12">
        <f t="shared" si="1"/>
        <v>0</v>
      </c>
      <c r="M12" s="9"/>
      <c r="N12" s="1"/>
      <c r="O12" s="1"/>
      <c r="P12" s="1"/>
      <c r="Q12" s="1"/>
      <c r="R12" s="1"/>
      <c r="S12" s="1"/>
      <c r="T12" s="1"/>
    </row>
    <row r="13" spans="1:20" ht="12.75" customHeight="1">
      <c r="A13" s="2" t="s">
        <v>38</v>
      </c>
      <c r="B13">
        <f>B4*10*0.000000001</f>
        <v>1.8000000000000002E-8</v>
      </c>
      <c r="C13">
        <f t="shared" ref="C13:N13" si="2">C4*10*0.000000001</f>
        <v>1.7800000000000001E-8</v>
      </c>
      <c r="D13">
        <f t="shared" si="2"/>
        <v>1.74E-8</v>
      </c>
      <c r="E13">
        <f t="shared" si="2"/>
        <v>1.7200000000000002E-8</v>
      </c>
      <c r="F13">
        <f t="shared" si="2"/>
        <v>1.6800000000000002E-8</v>
      </c>
      <c r="G13">
        <f t="shared" si="2"/>
        <v>1.6399999999999998E-8</v>
      </c>
      <c r="H13">
        <f t="shared" si="2"/>
        <v>1.6000000000000001E-8</v>
      </c>
      <c r="I13">
        <f t="shared" si="2"/>
        <v>1.5600000000000004E-8</v>
      </c>
      <c r="J13">
        <f t="shared" si="2"/>
        <v>1.5400000000000002E-8</v>
      </c>
      <c r="K13">
        <f t="shared" si="2"/>
        <v>1.5000000000000002E-8</v>
      </c>
      <c r="L13">
        <f t="shared" si="2"/>
        <v>0</v>
      </c>
      <c r="M13" s="16">
        <f t="shared" si="2"/>
        <v>1.0000000000000001E-9</v>
      </c>
      <c r="N13">
        <f t="shared" si="2"/>
        <v>5.0000000000000003E-10</v>
      </c>
      <c r="O13" s="1"/>
      <c r="P13" s="1"/>
      <c r="Q13" s="1"/>
      <c r="R13" s="1"/>
      <c r="S13" s="1"/>
      <c r="T13" s="1"/>
    </row>
    <row r="14" spans="1:20" ht="12.75" customHeight="1">
      <c r="A14" s="2" t="s">
        <v>39</v>
      </c>
      <c r="B14">
        <f t="shared" ref="B14:N14" si="3">B5*10*0.000000001</f>
        <v>1.9500000000000003E-8</v>
      </c>
      <c r="C14">
        <f t="shared" si="3"/>
        <v>1.92E-8</v>
      </c>
      <c r="D14">
        <f t="shared" si="3"/>
        <v>1.88E-8</v>
      </c>
      <c r="E14">
        <f t="shared" si="3"/>
        <v>1.85E-8</v>
      </c>
      <c r="F14">
        <f t="shared" si="3"/>
        <v>1.8100000000000003E-8</v>
      </c>
      <c r="G14">
        <f t="shared" si="3"/>
        <v>1.7800000000000001E-8</v>
      </c>
      <c r="H14">
        <f t="shared" si="3"/>
        <v>1.7500000000000001E-8</v>
      </c>
      <c r="I14">
        <f t="shared" si="3"/>
        <v>1.7100000000000001E-8</v>
      </c>
      <c r="J14">
        <f t="shared" si="3"/>
        <v>1.6800000000000002E-8</v>
      </c>
      <c r="K14">
        <f t="shared" si="3"/>
        <v>1.6399999999999998E-8</v>
      </c>
      <c r="L14">
        <f t="shared" si="3"/>
        <v>1.6000000000000001E-8</v>
      </c>
      <c r="M14" s="16">
        <f t="shared" si="3"/>
        <v>3E-10</v>
      </c>
      <c r="N14">
        <f t="shared" si="3"/>
        <v>1.5E-10</v>
      </c>
      <c r="O14" s="1"/>
      <c r="P14" s="1"/>
      <c r="Q14" s="1"/>
      <c r="R14" s="1"/>
      <c r="S14" s="1"/>
      <c r="T14" s="1"/>
    </row>
    <row r="15" spans="1:20" ht="12.75" customHeight="1">
      <c r="A15" s="2" t="s">
        <v>40</v>
      </c>
      <c r="B15">
        <f t="shared" ref="B15:N15" si="4">B6*10*0.000000001</f>
        <v>1.9399999999999998E-8</v>
      </c>
      <c r="C15">
        <f t="shared" si="4"/>
        <v>1.92E-8</v>
      </c>
      <c r="D15">
        <f t="shared" si="4"/>
        <v>1.89E-8</v>
      </c>
      <c r="E15">
        <f t="shared" si="4"/>
        <v>1.85E-8</v>
      </c>
      <c r="F15">
        <f t="shared" si="4"/>
        <v>1.8100000000000003E-8</v>
      </c>
      <c r="G15">
        <f t="shared" si="4"/>
        <v>1.77E-8</v>
      </c>
      <c r="H15">
        <f t="shared" si="4"/>
        <v>1.7500000000000001E-8</v>
      </c>
      <c r="I15">
        <f t="shared" si="4"/>
        <v>1.7100000000000001E-8</v>
      </c>
      <c r="J15">
        <f t="shared" si="4"/>
        <v>1.6800000000000002E-8</v>
      </c>
      <c r="K15">
        <f t="shared" si="4"/>
        <v>1.6500000000000002E-8</v>
      </c>
      <c r="L15">
        <f t="shared" si="4"/>
        <v>1.6100000000000002E-8</v>
      </c>
      <c r="M15" s="16">
        <f t="shared" si="4"/>
        <v>2.5000000000000002E-10</v>
      </c>
      <c r="N15">
        <f t="shared" si="4"/>
        <v>1.2500000000000001E-10</v>
      </c>
      <c r="O15" s="1"/>
      <c r="P15" s="1"/>
      <c r="Q15" s="1"/>
      <c r="R15" s="1"/>
      <c r="S15" s="1"/>
      <c r="T15" s="1"/>
    </row>
    <row r="16" spans="1:20" ht="12.75" customHeight="1">
      <c r="A16" s="2" t="s">
        <v>41</v>
      </c>
      <c r="B16">
        <f t="shared" ref="B16:N16" si="5">B7*10*0.000000001</f>
        <v>1.9500000000000003E-8</v>
      </c>
      <c r="C16">
        <f t="shared" si="5"/>
        <v>1.9099999999999999E-8</v>
      </c>
      <c r="D16">
        <f t="shared" si="5"/>
        <v>1.8700000000000005E-8</v>
      </c>
      <c r="E16">
        <f t="shared" si="5"/>
        <v>1.85E-8</v>
      </c>
      <c r="F16">
        <f t="shared" si="5"/>
        <v>1.8100000000000003E-8</v>
      </c>
      <c r="G16">
        <f t="shared" si="5"/>
        <v>1.7800000000000001E-8</v>
      </c>
      <c r="H16">
        <f t="shared" si="5"/>
        <v>1.74E-8</v>
      </c>
      <c r="I16">
        <f t="shared" si="5"/>
        <v>1.7100000000000001E-8</v>
      </c>
      <c r="J16">
        <f t="shared" si="5"/>
        <v>1.6800000000000002E-8</v>
      </c>
      <c r="K16">
        <f t="shared" si="5"/>
        <v>1.6500000000000002E-8</v>
      </c>
      <c r="L16">
        <f t="shared" si="5"/>
        <v>1.6100000000000002E-8</v>
      </c>
      <c r="M16" s="16">
        <f t="shared" si="5"/>
        <v>2.5000000000000002E-10</v>
      </c>
      <c r="N16">
        <f t="shared" si="5"/>
        <v>1.2500000000000001E-10</v>
      </c>
      <c r="O16" s="1"/>
      <c r="P16" s="1"/>
      <c r="Q16" s="1"/>
      <c r="R16" s="1"/>
      <c r="S16" s="1"/>
      <c r="T16" s="1"/>
    </row>
    <row r="17" spans="1:20" ht="12.75" customHeight="1">
      <c r="A17" s="2" t="s">
        <v>42</v>
      </c>
      <c r="B17">
        <f t="shared" ref="B17:N17" si="6">B8*10*0.000000001</f>
        <v>1.9500000000000003E-8</v>
      </c>
      <c r="C17">
        <f t="shared" si="6"/>
        <v>1.92E-8</v>
      </c>
      <c r="D17">
        <f t="shared" si="6"/>
        <v>1.88E-8</v>
      </c>
      <c r="E17">
        <f t="shared" si="6"/>
        <v>1.85E-8</v>
      </c>
      <c r="F17">
        <f t="shared" si="6"/>
        <v>1.8100000000000003E-8</v>
      </c>
      <c r="G17">
        <f t="shared" si="6"/>
        <v>1.7800000000000001E-8</v>
      </c>
      <c r="H17">
        <f t="shared" si="6"/>
        <v>1.7500000000000001E-8</v>
      </c>
      <c r="I17">
        <f t="shared" si="6"/>
        <v>1.7100000000000001E-8</v>
      </c>
      <c r="J17">
        <f t="shared" si="6"/>
        <v>1.6800000000000002E-8</v>
      </c>
      <c r="K17">
        <f t="shared" si="6"/>
        <v>1.6500000000000002E-8</v>
      </c>
      <c r="L17">
        <f t="shared" si="6"/>
        <v>1.6100000000000002E-8</v>
      </c>
      <c r="M17" s="16">
        <f t="shared" si="6"/>
        <v>2.5000000000000002E-10</v>
      </c>
      <c r="N17">
        <f t="shared" si="6"/>
        <v>1.2500000000000001E-10</v>
      </c>
      <c r="O17" s="1"/>
      <c r="P17" s="1"/>
      <c r="Q17" s="1"/>
      <c r="R17" s="1"/>
      <c r="S17" s="1"/>
      <c r="T17" s="1"/>
    </row>
    <row r="18" spans="1:20" ht="12.75" customHeight="1">
      <c r="A18" s="2" t="s">
        <v>43</v>
      </c>
      <c r="B18">
        <f t="shared" ref="B18:N18" si="7">B9*10*0.000000001</f>
        <v>1.9500000000000003E-8</v>
      </c>
      <c r="C18">
        <f t="shared" si="7"/>
        <v>1.92E-8</v>
      </c>
      <c r="D18">
        <f t="shared" si="7"/>
        <v>1.88E-8</v>
      </c>
      <c r="E18">
        <f t="shared" si="7"/>
        <v>1.85E-8</v>
      </c>
      <c r="F18">
        <f t="shared" si="7"/>
        <v>1.8100000000000003E-8</v>
      </c>
      <c r="G18">
        <f t="shared" si="7"/>
        <v>1.7800000000000001E-8</v>
      </c>
      <c r="H18">
        <f t="shared" si="7"/>
        <v>1.74E-8</v>
      </c>
      <c r="I18">
        <f t="shared" si="7"/>
        <v>1.7100000000000001E-8</v>
      </c>
      <c r="J18">
        <f t="shared" si="7"/>
        <v>1.6800000000000002E-8</v>
      </c>
      <c r="K18">
        <f t="shared" si="7"/>
        <v>1.6500000000000002E-8</v>
      </c>
      <c r="L18">
        <f t="shared" si="7"/>
        <v>1.6100000000000002E-8</v>
      </c>
      <c r="M18" s="16">
        <f t="shared" si="7"/>
        <v>1.5E-10</v>
      </c>
      <c r="N18">
        <f t="shared" si="7"/>
        <v>7.5E-11</v>
      </c>
      <c r="O18" s="1"/>
      <c r="P18" s="1"/>
      <c r="Q18" s="1"/>
      <c r="R18" s="1"/>
      <c r="S18" s="1"/>
      <c r="T18" s="1"/>
    </row>
    <row r="19" spans="1:20" ht="12.75" customHeight="1">
      <c r="J19" s="4" t="s">
        <v>45</v>
      </c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ht="12.75" customHeight="1">
      <c r="A20" s="1"/>
      <c r="B20" t="s">
        <v>24</v>
      </c>
      <c r="C20" t="s">
        <v>23</v>
      </c>
      <c r="D20" s="2" t="s">
        <v>25</v>
      </c>
      <c r="E20" s="2" t="s">
        <v>26</v>
      </c>
      <c r="F20" s="2" t="s">
        <v>27</v>
      </c>
      <c r="G20" s="3" t="s">
        <v>20</v>
      </c>
      <c r="H20" s="2" t="s">
        <v>21</v>
      </c>
      <c r="I20" s="2" t="s">
        <v>22</v>
      </c>
      <c r="J20" s="7" t="s">
        <v>46</v>
      </c>
      <c r="K20" s="8" t="s">
        <v>47</v>
      </c>
      <c r="L20" s="2" t="s">
        <v>50</v>
      </c>
      <c r="M20" s="2" t="s">
        <v>51</v>
      </c>
      <c r="N20" s="1"/>
      <c r="O20" s="1"/>
      <c r="P20" s="1"/>
      <c r="Q20" s="1"/>
      <c r="R20" s="1"/>
      <c r="S20" s="1"/>
      <c r="T20" s="1"/>
    </row>
    <row r="21" spans="1:20" ht="12.75" customHeight="1">
      <c r="A21" s="1" t="s">
        <v>12</v>
      </c>
      <c r="B21">
        <f>COUNT(B$12:K$12)</f>
        <v>10</v>
      </c>
      <c r="C21" s="1">
        <f>SUM(B13:K13)</f>
        <v>1.656E-7</v>
      </c>
      <c r="D21" s="1">
        <f>SUMSQ(B13:K13)</f>
        <v>2.7521600000000005E-15</v>
      </c>
      <c r="E21" s="1">
        <f>SUM(B$12:K$12)</f>
        <v>5.5</v>
      </c>
      <c r="F21" s="1">
        <f>SUMPRODUCT(B$12:K$12,B13:K13)</f>
        <v>9.3919999999999997E-8</v>
      </c>
      <c r="G21" s="1">
        <f>(B21*D21)-(C21)^2</f>
        <v>9.824000000000532E-17</v>
      </c>
      <c r="H21" s="1">
        <f>((B21*F21)-(C21*E21))/G21</f>
        <v>289087947.88271958</v>
      </c>
      <c r="I21" s="2" t="s">
        <v>44</v>
      </c>
      <c r="J21" s="9">
        <v>289087947.88274997</v>
      </c>
      <c r="K21" s="10">
        <v>7125407.1661239499</v>
      </c>
      <c r="L21">
        <f>K21^2</f>
        <v>50771427283050.539</v>
      </c>
      <c r="M21" s="1">
        <f>1/L21</f>
        <v>1.9696117551019461E-14</v>
      </c>
      <c r="N21" s="1"/>
      <c r="O21" s="1"/>
      <c r="P21" s="1"/>
      <c r="Q21" s="1"/>
      <c r="R21" s="1"/>
      <c r="S21" s="1"/>
      <c r="T21" s="1"/>
    </row>
    <row r="22" spans="1:20" ht="12.75" customHeight="1">
      <c r="A22" s="1" t="s">
        <v>3</v>
      </c>
      <c r="B22">
        <f>COUNT(B$12:L$12)</f>
        <v>11</v>
      </c>
      <c r="C22" s="1">
        <f>SUM(B14:L14)</f>
        <v>1.9569999999999999E-7</v>
      </c>
      <c r="D22" s="1">
        <f>SUMSQ(B14:L14)</f>
        <v>3.4948900000000003E-15</v>
      </c>
      <c r="E22" s="1">
        <f>SUM(B$12:L$12)</f>
        <v>5.5</v>
      </c>
      <c r="F22" s="1">
        <f>SUMPRODUCT(B$12:L$12,B14:L14)</f>
        <v>1.0166E-7</v>
      </c>
      <c r="G22" s="1">
        <f t="shared" ref="G22:G26" si="8">(B22*D22)-(C22)^2</f>
        <v>1.4530000000001126E-16</v>
      </c>
      <c r="H22" s="1">
        <f t="shared" ref="H22:H26" si="9">((B22*F22)-(C22*E22))/G22</f>
        <v>288437715.0722422</v>
      </c>
      <c r="I22" s="2" t="s">
        <v>44</v>
      </c>
      <c r="J22" s="9">
        <v>288437715.07226998</v>
      </c>
      <c r="K22" s="11">
        <v>2975179.79692748</v>
      </c>
      <c r="L22">
        <f t="shared" ref="L22:L26" si="10">K22^2</f>
        <v>8851694824045.4414</v>
      </c>
      <c r="M22" s="1">
        <f t="shared" ref="M22:M26" si="11">1/L22</f>
        <v>1.1297271538141162E-13</v>
      </c>
      <c r="N22" s="1"/>
      <c r="O22" s="1"/>
      <c r="P22" s="1"/>
      <c r="Q22" s="1"/>
      <c r="R22" s="1"/>
      <c r="S22" s="1"/>
      <c r="T22" s="1"/>
    </row>
    <row r="23" spans="1:20" ht="12.75" customHeight="1">
      <c r="A23" s="1" t="s">
        <v>4</v>
      </c>
      <c r="B23">
        <f t="shared" ref="B23:B26" si="12">COUNT(B$12:L$12)</f>
        <v>11</v>
      </c>
      <c r="C23" s="1">
        <f t="shared" ref="C23:C26" si="13">SUM(B15:L15)</f>
        <v>1.9579999999999997E-7</v>
      </c>
      <c r="D23" s="1">
        <f t="shared" ref="D23:D26" si="14">SUMSQ(B15:L15)</f>
        <v>3.4977200000000004E-15</v>
      </c>
      <c r="E23" s="1">
        <f t="shared" ref="E23:E26" si="15">SUM(B$12:L$12)</f>
        <v>5.5</v>
      </c>
      <c r="F23" s="1">
        <f t="shared" ref="F23:F26" si="16">SUMPRODUCT(B$12:L$12,B15:L15)</f>
        <v>1.0160000000000001E-7</v>
      </c>
      <c r="G23" s="1">
        <f t="shared" ref="G23:G26" si="17">(B23*D23)-(C23)^2</f>
        <v>1.372800000000163E-16</v>
      </c>
      <c r="H23" s="1">
        <f t="shared" ref="H23:H26" si="18">((B23*F23)-(C23*E23))/G23</f>
        <v>296474358.97432595</v>
      </c>
      <c r="I23" s="2" t="s">
        <v>44</v>
      </c>
      <c r="J23" s="9">
        <v>296474358.97433901</v>
      </c>
      <c r="K23" s="11">
        <v>5206620.9106884301</v>
      </c>
      <c r="L23">
        <f t="shared" si="10"/>
        <v>27108901307618.016</v>
      </c>
      <c r="M23" s="1">
        <f t="shared" si="11"/>
        <v>3.6888252631580633E-14</v>
      </c>
      <c r="N23" s="1"/>
      <c r="O23" s="1"/>
      <c r="P23" s="1"/>
      <c r="Q23" s="1"/>
      <c r="R23" s="1"/>
      <c r="S23" s="1"/>
      <c r="T23" s="1"/>
    </row>
    <row r="24" spans="1:20" ht="12.75" customHeight="1">
      <c r="A24" s="1" t="s">
        <v>5</v>
      </c>
      <c r="B24">
        <f t="shared" si="12"/>
        <v>11</v>
      </c>
      <c r="C24" s="1">
        <f t="shared" si="13"/>
        <v>1.956E-7</v>
      </c>
      <c r="D24" s="1">
        <f t="shared" si="14"/>
        <v>3.4903200000000011E-15</v>
      </c>
      <c r="E24" s="1">
        <f t="shared" si="15"/>
        <v>5.5</v>
      </c>
      <c r="F24" s="1">
        <f t="shared" si="16"/>
        <v>1.0146000000000004E-7</v>
      </c>
      <c r="G24" s="1">
        <f t="shared" si="17"/>
        <v>1.3416000000001005E-16</v>
      </c>
      <c r="H24" s="1">
        <f t="shared" si="18"/>
        <v>300089445.43826348</v>
      </c>
      <c r="I24" s="2" t="s">
        <v>44</v>
      </c>
      <c r="J24" s="9">
        <v>300089445.43827599</v>
      </c>
      <c r="K24" s="11">
        <v>3903583.4185037999</v>
      </c>
      <c r="L24">
        <f t="shared" si="10"/>
        <v>15237963505217.812</v>
      </c>
      <c r="M24" s="1">
        <f t="shared" si="11"/>
        <v>6.5625567331066131E-14</v>
      </c>
      <c r="N24" s="1"/>
      <c r="O24" s="1"/>
      <c r="P24" s="1"/>
      <c r="Q24" s="1"/>
      <c r="R24" s="1"/>
      <c r="S24" s="1"/>
      <c r="T24" s="1"/>
    </row>
    <row r="25" spans="1:20" ht="12.75" customHeight="1">
      <c r="A25" s="1" t="s">
        <v>6</v>
      </c>
      <c r="B25">
        <f t="shared" si="12"/>
        <v>11</v>
      </c>
      <c r="C25" s="1">
        <f t="shared" si="13"/>
        <v>1.9589999999999997E-7</v>
      </c>
      <c r="D25" s="1">
        <f t="shared" si="14"/>
        <v>3.5013900000000003E-15</v>
      </c>
      <c r="E25" s="1">
        <f t="shared" si="15"/>
        <v>5.5</v>
      </c>
      <c r="F25" s="1">
        <f t="shared" si="16"/>
        <v>1.0167000000000001E-7</v>
      </c>
      <c r="G25" s="1">
        <f t="shared" si="17"/>
        <v>1.3848000000001482E-16</v>
      </c>
      <c r="H25" s="1">
        <f t="shared" si="18"/>
        <v>295493934.14208448</v>
      </c>
      <c r="I25" s="2" t="s">
        <v>44</v>
      </c>
      <c r="J25" s="9">
        <v>295493934.142084</v>
      </c>
      <c r="K25" s="11">
        <v>2594298.7839990002</v>
      </c>
      <c r="L25">
        <f t="shared" si="10"/>
        <v>6730386180658.6914</v>
      </c>
      <c r="M25" s="1">
        <f t="shared" si="11"/>
        <v>1.4857988429753547E-13</v>
      </c>
      <c r="N25" s="1"/>
      <c r="O25" s="1"/>
      <c r="P25" s="1"/>
      <c r="Q25" s="1"/>
      <c r="R25" s="1"/>
      <c r="S25" s="1"/>
      <c r="T25" s="1"/>
    </row>
    <row r="26" spans="1:20" ht="12.75" customHeight="1">
      <c r="A26" s="1" t="s">
        <v>7</v>
      </c>
      <c r="B26">
        <f t="shared" si="12"/>
        <v>11</v>
      </c>
      <c r="C26" s="1">
        <f t="shared" si="13"/>
        <v>1.9579999999999997E-7</v>
      </c>
      <c r="D26" s="1">
        <f t="shared" si="14"/>
        <v>3.4979000000000003E-15</v>
      </c>
      <c r="E26" s="1">
        <f t="shared" si="15"/>
        <v>5.5</v>
      </c>
      <c r="F26" s="1">
        <f t="shared" si="16"/>
        <v>1.0163000000000002E-7</v>
      </c>
      <c r="G26" s="1">
        <f t="shared" si="17"/>
        <v>1.3926000000001954E-16</v>
      </c>
      <c r="H26" s="1">
        <f t="shared" si="18"/>
        <v>294628751.97468442</v>
      </c>
      <c r="I26" s="2" t="s">
        <v>44</v>
      </c>
      <c r="J26" s="12">
        <v>294628751.97469503</v>
      </c>
      <c r="K26" s="13">
        <v>3013565.86157424</v>
      </c>
      <c r="L26">
        <f t="shared" si="10"/>
        <v>9081579202045.6914</v>
      </c>
      <c r="M26" s="1">
        <f t="shared" si="11"/>
        <v>1.1011300763359998E-13</v>
      </c>
      <c r="N26" s="1"/>
      <c r="O26" s="1"/>
      <c r="P26" s="1"/>
      <c r="Q26" s="1"/>
      <c r="R26" s="1"/>
      <c r="S26" s="1"/>
      <c r="T26" s="1"/>
    </row>
    <row r="27" spans="1:20" ht="12.75" customHeight="1" thickBot="1">
      <c r="A27" s="1"/>
      <c r="B27" s="1"/>
      <c r="C27" s="1"/>
      <c r="D27" s="1"/>
      <c r="E27" s="1"/>
      <c r="F27" s="1"/>
      <c r="G27" s="1"/>
      <c r="H27" s="1"/>
      <c r="I27" s="2" t="s">
        <v>49</v>
      </c>
      <c r="J27">
        <f>SUMPRODUCT(J21:J26,M21:M26)/SUM(M21:M26)</f>
        <v>294115344.11088216</v>
      </c>
      <c r="K27" s="1">
        <f>SQRT(1/SUM(M21:M26))</f>
        <v>1422955.2394346711</v>
      </c>
      <c r="L27" s="1"/>
      <c r="M27" s="1"/>
      <c r="N27" s="1"/>
      <c r="O27" s="1"/>
      <c r="P27" s="1"/>
      <c r="Q27" s="1"/>
      <c r="R27" s="1"/>
      <c r="S27" s="1"/>
      <c r="T27" s="1"/>
    </row>
    <row r="28" spans="1:20" ht="12.75" customHeight="1" thickBot="1">
      <c r="A28" s="1"/>
      <c r="B28" s="1"/>
      <c r="C28" s="1"/>
      <c r="D28" s="1"/>
      <c r="E28" s="1"/>
      <c r="F28" s="1"/>
      <c r="G28" s="1"/>
      <c r="H28" s="1"/>
      <c r="I28" s="5" t="s">
        <v>48</v>
      </c>
      <c r="J28" s="6">
        <v>299792458</v>
      </c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12.75" customHeight="1">
      <c r="A31" s="1"/>
      <c r="B31" s="1"/>
      <c r="C31" s="1"/>
      <c r="D31" s="1"/>
      <c r="E31" s="1"/>
      <c r="F31" s="1"/>
      <c r="G31" s="1">
        <v>1.5</v>
      </c>
      <c r="H31" s="1"/>
      <c r="I31" s="2" t="s">
        <v>52</v>
      </c>
      <c r="J31" s="1">
        <f>(J28-J27)/K27</f>
        <v>3.9896644193624176</v>
      </c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 and Analysis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2009-11-15T22:58:25Z</dcterms:created>
  <dcterms:modified xsi:type="dcterms:W3CDTF">2009-11-16T04:55:46Z</dcterms:modified>
</cp:coreProperties>
</file>