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1955" activeTab="3"/>
  </bookViews>
  <sheets>
    <sheet name="Chart1" sheetId="4" r:id="rId1"/>
    <sheet name="Chart2" sheetId="5" r:id="rId2"/>
    <sheet name="Chart3" sheetId="6" r:id="rId3"/>
    <sheet name="Chart4" sheetId="7" r:id="rId4"/>
    <sheet name="Sheet1" sheetId="1" r:id="rId5"/>
  </sheets>
  <calcPr calcId="124519"/>
</workbook>
</file>

<file path=xl/calcChain.xml><?xml version="1.0" encoding="utf-8"?>
<calcChain xmlns="http://schemas.openxmlformats.org/spreadsheetml/2006/main">
  <c r="C56" i="1"/>
  <c r="C57"/>
  <c r="C58"/>
  <c r="C59"/>
  <c r="C55"/>
  <c r="H53"/>
  <c r="M28"/>
  <c r="M29"/>
  <c r="M30"/>
  <c r="M31"/>
  <c r="M27"/>
  <c r="L28"/>
  <c r="L29"/>
  <c r="L30"/>
  <c r="L31"/>
  <c r="L27"/>
  <c r="J36"/>
  <c r="E49" s="1"/>
  <c r="J35"/>
  <c r="E44" s="1"/>
  <c r="H44" s="1"/>
  <c r="J28"/>
  <c r="J29"/>
  <c r="J30"/>
  <c r="J31"/>
  <c r="J27"/>
  <c r="H41"/>
  <c r="E36"/>
  <c r="E47" s="1"/>
  <c r="G36"/>
  <c r="E48" s="1"/>
  <c r="G35"/>
  <c r="E43"/>
  <c r="H43" s="1"/>
  <c r="E35"/>
  <c r="E42" s="1"/>
  <c r="H42" s="1"/>
  <c r="E39"/>
  <c r="H31"/>
  <c r="H30"/>
  <c r="H29"/>
  <c r="H28"/>
  <c r="H27"/>
  <c r="E28"/>
  <c r="E29"/>
  <c r="E30"/>
  <c r="E31"/>
  <c r="E27"/>
  <c r="K10"/>
  <c r="K9"/>
  <c r="K8"/>
  <c r="K7"/>
  <c r="K6"/>
  <c r="K17"/>
  <c r="K18"/>
  <c r="K19"/>
  <c r="K20"/>
  <c r="K16"/>
  <c r="J20"/>
  <c r="J19"/>
  <c r="J18"/>
  <c r="J17"/>
  <c r="J16"/>
  <c r="J7"/>
  <c r="J8"/>
  <c r="J9"/>
  <c r="J10"/>
  <c r="J6"/>
  <c r="H17"/>
  <c r="H18"/>
  <c r="H19"/>
  <c r="H20"/>
  <c r="H16"/>
  <c r="H7"/>
  <c r="H8"/>
  <c r="H9"/>
  <c r="H10"/>
  <c r="H6"/>
</calcChain>
</file>

<file path=xl/sharedStrings.xml><?xml version="1.0" encoding="utf-8"?>
<sst xmlns="http://schemas.openxmlformats.org/spreadsheetml/2006/main" count="80" uniqueCount="47">
  <si>
    <t>Yellow</t>
  </si>
  <si>
    <t>Transmission %</t>
  </si>
  <si>
    <t>Stopping Voltage:</t>
  </si>
  <si>
    <t>0.74V</t>
  </si>
  <si>
    <t>Time</t>
  </si>
  <si>
    <t>Trial 1</t>
  </si>
  <si>
    <t>Trial 2</t>
  </si>
  <si>
    <t>Trial 3</t>
  </si>
  <si>
    <t>Trial 4</t>
  </si>
  <si>
    <t>Trial 5</t>
  </si>
  <si>
    <t>Mean</t>
  </si>
  <si>
    <t>Green</t>
  </si>
  <si>
    <t>0.87V</t>
  </si>
  <si>
    <t>Std. Dev</t>
  </si>
  <si>
    <t>S/sqrt(N)</t>
  </si>
  <si>
    <t>Rise Time Analysis</t>
  </si>
  <si>
    <t>Kinetic Energy, Work Function, etc.</t>
  </si>
  <si>
    <t>Color</t>
  </si>
  <si>
    <t>Frequency</t>
  </si>
  <si>
    <t>Blue</t>
  </si>
  <si>
    <t>UV1</t>
  </si>
  <si>
    <t>UV2</t>
  </si>
  <si>
    <t>Stopping Voltage</t>
  </si>
  <si>
    <t>Measurement 1</t>
  </si>
  <si>
    <t>Measurement 2</t>
  </si>
  <si>
    <t>First Order</t>
  </si>
  <si>
    <t>Second Order</t>
  </si>
  <si>
    <t>Regressions:</t>
  </si>
  <si>
    <t>Slope</t>
  </si>
  <si>
    <t>Intercept</t>
  </si>
  <si>
    <t>electron charge</t>
  </si>
  <si>
    <t>measured h</t>
  </si>
  <si>
    <t>first order</t>
  </si>
  <si>
    <t>second order</t>
  </si>
  <si>
    <t>accepted h</t>
  </si>
  <si>
    <t>% difference</t>
  </si>
  <si>
    <t>mean of first and second order</t>
  </si>
  <si>
    <t>Mean of 1st and 2nd</t>
  </si>
  <si>
    <t>mean of 1 and 2</t>
  </si>
  <si>
    <t>work function</t>
  </si>
  <si>
    <r>
      <t>Slope</t>
    </r>
    <r>
      <rPr>
        <vertAlign val="superscript"/>
        <sz val="11"/>
        <color theme="1"/>
        <rFont val="Calibri"/>
        <family val="2"/>
      </rPr>
      <t>§</t>
    </r>
  </si>
  <si>
    <r>
      <t>Intercept</t>
    </r>
    <r>
      <rPr>
        <vertAlign val="superscript"/>
        <sz val="11"/>
        <color theme="1"/>
        <rFont val="Calibri"/>
        <family val="2"/>
      </rPr>
      <t>§§</t>
    </r>
  </si>
  <si>
    <t>std. dev</t>
  </si>
  <si>
    <t>s/sqrt(N)</t>
  </si>
  <si>
    <t>h/e</t>
  </si>
  <si>
    <t>Predicted Stopping Potentials, using accepted value of h and measured work function</t>
  </si>
  <si>
    <t>Predicted Stopping Voltage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</si>
</sst>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11" fontId="0" fillId="0" borderId="0" xfId="0" applyNumberFormat="1"/>
    <xf numFmtId="0" fontId="0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0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3.xml"/><Relationship Id="rId7" Type="http://schemas.openxmlformats.org/officeDocument/2006/relationships/styles" Target="style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1.xml"/><Relationship Id="rId4" Type="http://schemas.openxmlformats.org/officeDocument/2006/relationships/chartsheet" Target="chart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8"/>
  <c:chart>
    <c:title>
      <c:tx>
        <c:rich>
          <a:bodyPr/>
          <a:lstStyle/>
          <a:p>
            <a:pPr>
              <a:defRPr/>
            </a:pPr>
            <a:r>
              <a:rPr lang="en-US"/>
              <a:t>Yellow Line Rise</a:t>
            </a:r>
            <a:r>
              <a:rPr lang="en-US" baseline="0"/>
              <a:t> Time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Yellow Line</c:v>
          </c:tx>
          <c:trendline>
            <c:trendlineType val="poly"/>
            <c:order val="2"/>
            <c:dispEq val="1"/>
            <c:trendlineLbl>
              <c:layout>
                <c:manualLayout>
                  <c:x val="0.76511154231399481"/>
                  <c:y val="9.4937084777886413E-2"/>
                </c:manualLayout>
              </c:layout>
              <c:numFmt formatCode="General" sourceLinked="0"/>
            </c:trendlineLbl>
          </c:trendline>
          <c:xVal>
            <c:numRef>
              <c:f>Sheet1!$A$6:$A$10</c:f>
              <c:numCache>
                <c:formatCode>General</c:formatCode>
                <c:ptCount val="5"/>
                <c:pt idx="0">
                  <c:v>100</c:v>
                </c:pt>
                <c:pt idx="1">
                  <c:v>80</c:v>
                </c:pt>
                <c:pt idx="2">
                  <c:v>60</c:v>
                </c:pt>
                <c:pt idx="3">
                  <c:v>40</c:v>
                </c:pt>
                <c:pt idx="4">
                  <c:v>20</c:v>
                </c:pt>
              </c:numCache>
            </c:numRef>
          </c:xVal>
          <c:yVal>
            <c:numRef>
              <c:f>Sheet1!$H$6:$H$10</c:f>
              <c:numCache>
                <c:formatCode>General</c:formatCode>
                <c:ptCount val="5"/>
                <c:pt idx="0">
                  <c:v>3.0799999999999996</c:v>
                </c:pt>
                <c:pt idx="1">
                  <c:v>2.9040000000000004</c:v>
                </c:pt>
                <c:pt idx="2">
                  <c:v>3.9879999999999995</c:v>
                </c:pt>
                <c:pt idx="3">
                  <c:v>6.9859999999999998</c:v>
                </c:pt>
                <c:pt idx="4">
                  <c:v>11.366</c:v>
                </c:pt>
              </c:numCache>
            </c:numRef>
          </c:yVal>
        </c:ser>
        <c:axId val="58414208"/>
        <c:axId val="58416512"/>
      </c:scatterChart>
      <c:valAx>
        <c:axId val="58414208"/>
        <c:scaling>
          <c:orientation val="maxMin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Transmission %</a:t>
                </a:r>
              </a:p>
            </c:rich>
          </c:tx>
          <c:layout/>
        </c:title>
        <c:numFmt formatCode="General" sourceLinked="1"/>
        <c:tickLblPos val="nextTo"/>
        <c:crossAx val="58416512"/>
        <c:crosses val="autoZero"/>
        <c:crossBetween val="midCat"/>
      </c:valAx>
      <c:valAx>
        <c:axId val="58416512"/>
        <c:scaling>
          <c:orientation val="minMax"/>
        </c:scaling>
        <c:axPos val="r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Rise Time (sec)</a:t>
                </a:r>
              </a:p>
            </c:rich>
          </c:tx>
          <c:layout/>
        </c:title>
        <c:numFmt formatCode="General" sourceLinked="1"/>
        <c:tickLblPos val="nextTo"/>
        <c:crossAx val="58414208"/>
        <c:crosses val="autoZero"/>
        <c:crossBetween val="midCat"/>
      </c:valAx>
    </c:plotArea>
    <c:legend>
      <c:legendPos val="r"/>
      <c:layout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5"/>
  <c:chart>
    <c:title>
      <c:tx>
        <c:rich>
          <a:bodyPr/>
          <a:lstStyle/>
          <a:p>
            <a:pPr>
              <a:defRPr/>
            </a:pPr>
            <a:r>
              <a:rPr lang="en-US"/>
              <a:t>Green Line Rise Time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Green Line</c:v>
          </c:tx>
          <c:trendline>
            <c:trendlineType val="poly"/>
            <c:order val="2"/>
            <c:dispEq val="1"/>
            <c:trendlineLbl>
              <c:layout>
                <c:manualLayout>
                  <c:x val="0.77675454404486"/>
                  <c:y val="0.10800012679811405"/>
                </c:manualLayout>
              </c:layout>
              <c:numFmt formatCode="General" sourceLinked="0"/>
            </c:trendlineLbl>
          </c:trendline>
          <c:xVal>
            <c:numRef>
              <c:f>Sheet1!$A$16:$A$20</c:f>
              <c:numCache>
                <c:formatCode>General</c:formatCode>
                <c:ptCount val="5"/>
                <c:pt idx="0">
                  <c:v>100</c:v>
                </c:pt>
                <c:pt idx="1">
                  <c:v>80</c:v>
                </c:pt>
                <c:pt idx="2">
                  <c:v>60</c:v>
                </c:pt>
                <c:pt idx="3">
                  <c:v>40</c:v>
                </c:pt>
                <c:pt idx="4">
                  <c:v>20</c:v>
                </c:pt>
              </c:numCache>
            </c:numRef>
          </c:xVal>
          <c:yVal>
            <c:numRef>
              <c:f>Sheet1!$H$16:$H$20</c:f>
              <c:numCache>
                <c:formatCode>General</c:formatCode>
                <c:ptCount val="5"/>
                <c:pt idx="0">
                  <c:v>8.3199999999999985</c:v>
                </c:pt>
                <c:pt idx="1">
                  <c:v>7.758</c:v>
                </c:pt>
                <c:pt idx="2">
                  <c:v>12.639999999999999</c:v>
                </c:pt>
                <c:pt idx="3">
                  <c:v>17.951999999999998</c:v>
                </c:pt>
                <c:pt idx="4">
                  <c:v>29.52</c:v>
                </c:pt>
              </c:numCache>
            </c:numRef>
          </c:yVal>
        </c:ser>
        <c:axId val="71304320"/>
        <c:axId val="71305856"/>
      </c:scatterChart>
      <c:valAx>
        <c:axId val="71304320"/>
        <c:scaling>
          <c:orientation val="maxMin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Transmission %</a:t>
                </a:r>
              </a:p>
            </c:rich>
          </c:tx>
          <c:layout/>
        </c:title>
        <c:numFmt formatCode="General" sourceLinked="1"/>
        <c:tickLblPos val="nextTo"/>
        <c:crossAx val="71305856"/>
        <c:crosses val="autoZero"/>
        <c:crossBetween val="midCat"/>
      </c:valAx>
      <c:valAx>
        <c:axId val="71305856"/>
        <c:scaling>
          <c:orientation val="minMax"/>
        </c:scaling>
        <c:axPos val="r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Rise Time (sec)</a:t>
                </a:r>
              </a:p>
            </c:rich>
          </c:tx>
          <c:layout/>
        </c:title>
        <c:numFmt formatCode="General" sourceLinked="1"/>
        <c:tickLblPos val="nextTo"/>
        <c:crossAx val="71304320"/>
        <c:crosses val="autoZero"/>
        <c:crossBetween val="midCat"/>
      </c:valAx>
    </c:plotArea>
    <c:legend>
      <c:legendPos val="r"/>
      <c:layout/>
    </c:legend>
    <c:plotVisOnly val="1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Frequency vs. Stopping Potential</a:t>
            </a:r>
          </a:p>
        </c:rich>
      </c:tx>
      <c:layout/>
    </c:title>
    <c:plotArea>
      <c:layout/>
      <c:scatterChart>
        <c:scatterStyle val="lineMarker"/>
        <c:ser>
          <c:idx val="0"/>
          <c:order val="0"/>
          <c:tx>
            <c:v>First Order Avg.</c:v>
          </c:tx>
          <c:spPr>
            <a:ln>
              <a:noFill/>
            </a:ln>
          </c:spPr>
          <c:trendline>
            <c:trendlineType val="linear"/>
          </c:trendline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Sheet1!$E$27:$E$31</c:f>
              <c:numCache>
                <c:formatCode>General</c:formatCode>
                <c:ptCount val="5"/>
                <c:pt idx="0">
                  <c:v>0.755</c:v>
                </c:pt>
                <c:pt idx="1">
                  <c:v>0.875</c:v>
                </c:pt>
                <c:pt idx="2">
                  <c:v>1.51</c:v>
                </c:pt>
                <c:pt idx="3">
                  <c:v>1.72</c:v>
                </c:pt>
                <c:pt idx="4">
                  <c:v>2.0599999999999996</c:v>
                </c:pt>
              </c:numCache>
            </c:numRef>
          </c:yVal>
        </c:ser>
        <c:ser>
          <c:idx val="1"/>
          <c:order val="1"/>
          <c:tx>
            <c:v>Second Order Avg.</c:v>
          </c:tx>
          <c:spPr>
            <a:ln>
              <a:noFill/>
            </a:ln>
          </c:spPr>
          <c:trendline>
            <c:spPr>
              <a:ln>
                <a:prstDash val="dash"/>
              </a:ln>
            </c:spPr>
            <c:trendlineType val="linear"/>
          </c:trendline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Sheet1!$H$27:$H$31</c:f>
              <c:numCache>
                <c:formatCode>General</c:formatCode>
                <c:ptCount val="5"/>
                <c:pt idx="0">
                  <c:v>0.71</c:v>
                </c:pt>
                <c:pt idx="1">
                  <c:v>0.875</c:v>
                </c:pt>
                <c:pt idx="2">
                  <c:v>1.58</c:v>
                </c:pt>
                <c:pt idx="3">
                  <c:v>1.7450000000000001</c:v>
                </c:pt>
                <c:pt idx="4">
                  <c:v>2.08</c:v>
                </c:pt>
              </c:numCache>
            </c:numRef>
          </c:yVal>
        </c:ser>
        <c:ser>
          <c:idx val="2"/>
          <c:order val="2"/>
          <c:tx>
            <c:v>Avg. of 1 and 2</c:v>
          </c:tx>
          <c:spPr>
            <a:ln w="28575">
              <a:noFill/>
            </a:ln>
          </c:spPr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Sheet1!$J$27:$J$31</c:f>
              <c:numCache>
                <c:formatCode>General</c:formatCode>
                <c:ptCount val="5"/>
                <c:pt idx="0">
                  <c:v>0.73249999999999993</c:v>
                </c:pt>
                <c:pt idx="1">
                  <c:v>0.875</c:v>
                </c:pt>
                <c:pt idx="2">
                  <c:v>1.5449999999999999</c:v>
                </c:pt>
                <c:pt idx="3">
                  <c:v>1.7324999999999999</c:v>
                </c:pt>
                <c:pt idx="4">
                  <c:v>2.0699999999999998</c:v>
                </c:pt>
              </c:numCache>
            </c:numRef>
          </c:yVal>
        </c:ser>
        <c:axId val="71849856"/>
        <c:axId val="71851392"/>
      </c:scatterChart>
      <c:valAx>
        <c:axId val="71849856"/>
        <c:scaling>
          <c:orientation val="minMax"/>
          <c:max val="850000000000000"/>
          <c:min val="4500000000000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 (Hertz)</a:t>
                </a:r>
              </a:p>
            </c:rich>
          </c:tx>
          <c:layout/>
        </c:title>
        <c:numFmt formatCode="0.00E+00" sourceLinked="1"/>
        <c:majorTickMark val="in"/>
        <c:minorTickMark val="out"/>
        <c:tickLblPos val="nextTo"/>
        <c:crossAx val="71851392"/>
        <c:crosses val="autoZero"/>
        <c:crossBetween val="midCat"/>
      </c:valAx>
      <c:valAx>
        <c:axId val="71851392"/>
        <c:scaling>
          <c:orientation val="minMax"/>
          <c:max val="2.25"/>
          <c:min val="0.5"/>
        </c:scaling>
        <c:axPos val="l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Stopping Potential (volts)</a:t>
                </a:r>
              </a:p>
            </c:rich>
          </c:tx>
          <c:layout/>
        </c:title>
        <c:numFmt formatCode="General" sourceLinked="1"/>
        <c:minorTickMark val="in"/>
        <c:tickLblPos val="nextTo"/>
        <c:crossAx val="71849856"/>
        <c:crosses val="autoZero"/>
        <c:crossBetween val="midCat"/>
      </c:valAx>
      <c:spPr>
        <a:noFill/>
        <a:scene3d>
          <a:camera prst="orthographicFront"/>
          <a:lightRig rig="threePt" dir="t"/>
        </a:scene3d>
        <a:sp3d>
          <a:bevelT prst="relaxedInset"/>
        </a:sp3d>
      </c:spPr>
    </c:plotArea>
    <c:legend>
      <c:legendPos val="r"/>
      <c:layout/>
    </c:legend>
    <c:plotVisOnly val="1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layout/>
    </c:title>
    <c:plotArea>
      <c:layout/>
      <c:scatterChart>
        <c:scatterStyle val="lineMarker"/>
        <c:ser>
          <c:idx val="0"/>
          <c:order val="0"/>
          <c:tx>
            <c:v>"Avg. of Means"</c:v>
          </c:tx>
          <c:spPr>
            <a:ln>
              <a:noFill/>
            </a:ln>
          </c:spPr>
          <c:marker>
            <c:symbol val="diamond"/>
            <c:size val="4"/>
          </c:marker>
          <c:dLbls>
            <c:dLblPos val="r"/>
            <c:showVal val="1"/>
            <c:showCatName val="1"/>
          </c:dLbls>
          <c:errBars>
            <c:errDir val="y"/>
            <c:errBarType val="both"/>
            <c:errValType val="cust"/>
            <c:plus>
              <c:numRef>
                <c:f>Sheet1!$M$27:$M$31</c:f>
                <c:numCache>
                  <c:formatCode>General</c:formatCode>
                  <c:ptCount val="5"/>
                  <c:pt idx="0">
                    <c:v>1.3149778198382929E-2</c:v>
                  </c:pt>
                  <c:pt idx="1">
                    <c:v>2.8867513459481316E-3</c:v>
                  </c:pt>
                  <c:pt idx="2">
                    <c:v>2.0615528128089412E-2</c:v>
                  </c:pt>
                  <c:pt idx="3">
                    <c:v>1.1086778913041734E-2</c:v>
                  </c:pt>
                  <c:pt idx="4">
                    <c:v>1.0801234497346478E-2</c:v>
                  </c:pt>
                </c:numCache>
              </c:numRef>
            </c:plus>
            <c:minus>
              <c:numRef>
                <c:f>Sheet1!$M$27:$M$31</c:f>
                <c:numCache>
                  <c:formatCode>General</c:formatCode>
                  <c:ptCount val="5"/>
                  <c:pt idx="0">
                    <c:v>1.3149778198382929E-2</c:v>
                  </c:pt>
                  <c:pt idx="1">
                    <c:v>2.8867513459481316E-3</c:v>
                  </c:pt>
                  <c:pt idx="2">
                    <c:v>2.0615528128089412E-2</c:v>
                  </c:pt>
                  <c:pt idx="3">
                    <c:v>1.1086778913041734E-2</c:v>
                  </c:pt>
                  <c:pt idx="4">
                    <c:v>1.0801234497346478E-2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val val="1"/>
          </c:errBars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Sheet1!$J$27:$J$31</c:f>
              <c:numCache>
                <c:formatCode>General</c:formatCode>
                <c:ptCount val="5"/>
                <c:pt idx="0">
                  <c:v>0.73249999999999993</c:v>
                </c:pt>
                <c:pt idx="1">
                  <c:v>0.875</c:v>
                </c:pt>
                <c:pt idx="2">
                  <c:v>1.5449999999999999</c:v>
                </c:pt>
                <c:pt idx="3">
                  <c:v>1.7324999999999999</c:v>
                </c:pt>
                <c:pt idx="4">
                  <c:v>2.0699999999999998</c:v>
                </c:pt>
              </c:numCache>
            </c:numRef>
          </c:yVal>
        </c:ser>
        <c:dLbls>
          <c:dLblPos val="r"/>
          <c:showVal val="1"/>
          <c:showCatName val="1"/>
        </c:dLbls>
        <c:axId val="81942400"/>
        <c:axId val="89683840"/>
      </c:scatterChart>
      <c:valAx>
        <c:axId val="81942400"/>
        <c:scaling>
          <c:orientation val="minMax"/>
          <c:max val="850000000000000"/>
          <c:min val="5000000000000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  <a:p>
                <a:pPr>
                  <a:defRPr/>
                </a:pPr>
                <a:endParaRPr lang="en-US"/>
              </a:p>
            </c:rich>
          </c:tx>
          <c:layout/>
        </c:title>
        <c:numFmt formatCode="0.00E+00" sourceLinked="1"/>
        <c:tickLblPos val="nextTo"/>
        <c:crossAx val="89683840"/>
        <c:crosses val="autoZero"/>
        <c:crossBetween val="midCat"/>
      </c:valAx>
      <c:valAx>
        <c:axId val="89683840"/>
        <c:scaling>
          <c:orientation val="minMax"/>
          <c:max val="2.25"/>
          <c:min val="0.5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Stopping Potential</a:t>
                </a:r>
              </a:p>
            </c:rich>
          </c:tx>
          <c:layout/>
        </c:title>
        <c:numFmt formatCode="General" sourceLinked="1"/>
        <c:tickLblPos val="nextTo"/>
        <c:crossAx val="81942400"/>
        <c:crosses val="autoZero"/>
        <c:crossBetween val="midCat"/>
      </c:valAx>
    </c:plotArea>
    <c:legend>
      <c:legendPos val="r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tabSelected="1" zoomScale="123" workbookViewId="0" zoomToFit="1"/>
  </sheetViews>
  <pageMargins left="0.7" right="0.7" top="0.75" bottom="0.75" header="0.3" footer="0.3"/>
  <drawing r:id="rId1"/>
  <webPublishItems count="1">
    <webPublishItem id="25093" divId="jjplanck_25093" sourceType="chart" destinationFile="C:\Documents and Settings\USER\Desktop\avg of means.htm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7635488" cy="59937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7635488" cy="59937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7641167" cy="601133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7635488" cy="59937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M59"/>
  <sheetViews>
    <sheetView topLeftCell="C25" workbookViewId="0">
      <selection activeCell="C58" sqref="C58"/>
    </sheetView>
  </sheetViews>
  <sheetFormatPr defaultRowHeight="15"/>
  <cols>
    <col min="1" max="1" width="14.7109375" bestFit="1" customWidth="1"/>
    <col min="2" max="2" width="16.85546875" bestFit="1" customWidth="1"/>
    <col min="3" max="3" width="16.28515625" bestFit="1" customWidth="1"/>
    <col min="4" max="4" width="19.28515625" bestFit="1" customWidth="1"/>
    <col min="5" max="5" width="16.85546875" bestFit="1" customWidth="1"/>
    <col min="6" max="7" width="15" bestFit="1" customWidth="1"/>
    <col min="8" max="8" width="14" bestFit="1" customWidth="1"/>
    <col min="9" max="9" width="12.7109375" customWidth="1"/>
    <col min="10" max="10" width="15.7109375" customWidth="1"/>
    <col min="13" max="13" width="22.140625" bestFit="1" customWidth="1"/>
  </cols>
  <sheetData>
    <row r="2" spans="1:11">
      <c r="A2" s="2" t="s">
        <v>15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t="s">
        <v>0</v>
      </c>
      <c r="B3" t="s">
        <v>2</v>
      </c>
      <c r="C3" t="s">
        <v>3</v>
      </c>
    </row>
    <row r="4" spans="1:11">
      <c r="B4" s="2" t="s">
        <v>4</v>
      </c>
      <c r="C4" s="2"/>
      <c r="D4" s="2"/>
      <c r="E4" s="2"/>
      <c r="F4" s="2"/>
      <c r="G4" s="2"/>
      <c r="H4" s="2"/>
    </row>
    <row r="5" spans="1:11">
      <c r="A5" t="s">
        <v>1</v>
      </c>
      <c r="B5" t="s">
        <v>5</v>
      </c>
      <c r="C5" t="s">
        <v>6</v>
      </c>
      <c r="D5" t="s">
        <v>7</v>
      </c>
      <c r="E5" t="s">
        <v>8</v>
      </c>
      <c r="F5" t="s">
        <v>9</v>
      </c>
      <c r="H5" t="s">
        <v>10</v>
      </c>
      <c r="J5" t="s">
        <v>13</v>
      </c>
      <c r="K5" t="s">
        <v>14</v>
      </c>
    </row>
    <row r="6" spans="1:11">
      <c r="A6">
        <v>100</v>
      </c>
      <c r="B6">
        <v>3.08</v>
      </c>
      <c r="C6">
        <v>3.63</v>
      </c>
      <c r="D6">
        <v>3.22</v>
      </c>
      <c r="E6">
        <v>2.19</v>
      </c>
      <c r="F6">
        <v>3.28</v>
      </c>
      <c r="H6">
        <f>AVERAGE(B6:F6)</f>
        <v>3.0799999999999996</v>
      </c>
      <c r="J6">
        <f>STDEV(B6:F6)</f>
        <v>0.53716850242731329</v>
      </c>
      <c r="K6">
        <f>J6/SQRT(5)</f>
        <v>0.24022905735984665</v>
      </c>
    </row>
    <row r="7" spans="1:11">
      <c r="A7">
        <v>80</v>
      </c>
      <c r="B7">
        <v>2.42</v>
      </c>
      <c r="C7">
        <v>3.22</v>
      </c>
      <c r="D7">
        <v>3.24</v>
      </c>
      <c r="E7">
        <v>2.75</v>
      </c>
      <c r="F7">
        <v>2.89</v>
      </c>
      <c r="H7">
        <f t="shared" ref="H7:H10" si="0">AVERAGE(B7:F7)</f>
        <v>2.9040000000000004</v>
      </c>
      <c r="J7">
        <f t="shared" ref="J7:J10" si="1">STDEV(B7:F7)</f>
        <v>0.34311805548528029</v>
      </c>
      <c r="K7">
        <f t="shared" ref="K7:K10" si="2">J7/SQRT(5)</f>
        <v>0.15344705927452626</v>
      </c>
    </row>
    <row r="8" spans="1:11">
      <c r="A8">
        <v>60</v>
      </c>
      <c r="B8">
        <v>2.87</v>
      </c>
      <c r="C8">
        <v>5</v>
      </c>
      <c r="D8">
        <v>4.43</v>
      </c>
      <c r="E8">
        <v>3.74</v>
      </c>
      <c r="F8">
        <v>3.9</v>
      </c>
      <c r="H8">
        <f t="shared" si="0"/>
        <v>3.9879999999999995</v>
      </c>
      <c r="J8">
        <f t="shared" si="1"/>
        <v>0.79666178520122544</v>
      </c>
      <c r="K8">
        <f t="shared" si="2"/>
        <v>0.35627798135725519</v>
      </c>
    </row>
    <row r="9" spans="1:11">
      <c r="A9">
        <v>40</v>
      </c>
      <c r="B9">
        <v>6.66</v>
      </c>
      <c r="C9">
        <v>6.3</v>
      </c>
      <c r="D9">
        <v>8.43</v>
      </c>
      <c r="E9">
        <v>6.58</v>
      </c>
      <c r="F9">
        <v>6.96</v>
      </c>
      <c r="H9">
        <f t="shared" si="0"/>
        <v>6.9859999999999998</v>
      </c>
      <c r="J9">
        <f t="shared" si="1"/>
        <v>0.84076155953991982</v>
      </c>
      <c r="K9">
        <f t="shared" si="2"/>
        <v>0.3759999999999995</v>
      </c>
    </row>
    <row r="10" spans="1:11">
      <c r="A10">
        <v>20</v>
      </c>
      <c r="B10">
        <v>10.69</v>
      </c>
      <c r="C10">
        <v>11.69</v>
      </c>
      <c r="D10">
        <v>11.29</v>
      </c>
      <c r="E10">
        <v>10.39</v>
      </c>
      <c r="F10">
        <v>12.77</v>
      </c>
      <c r="H10">
        <f t="shared" si="0"/>
        <v>11.366</v>
      </c>
      <c r="J10">
        <f t="shared" si="1"/>
        <v>0.93428047180705276</v>
      </c>
      <c r="K10">
        <f t="shared" si="2"/>
        <v>0.41782292900222912</v>
      </c>
    </row>
    <row r="13" spans="1:11">
      <c r="A13" t="s">
        <v>11</v>
      </c>
      <c r="B13" t="s">
        <v>2</v>
      </c>
      <c r="C13" t="s">
        <v>12</v>
      </c>
    </row>
    <row r="14" spans="1:11">
      <c r="B14" s="2" t="s">
        <v>4</v>
      </c>
      <c r="C14" s="2"/>
      <c r="D14" s="2"/>
      <c r="E14" s="2"/>
      <c r="F14" s="2"/>
      <c r="G14" s="2"/>
      <c r="H14" s="2"/>
    </row>
    <row r="15" spans="1:11">
      <c r="A15" t="s">
        <v>1</v>
      </c>
      <c r="B15" t="s">
        <v>5</v>
      </c>
      <c r="C15" t="s">
        <v>6</v>
      </c>
      <c r="D15" t="s">
        <v>7</v>
      </c>
      <c r="E15" t="s">
        <v>8</v>
      </c>
      <c r="F15" t="s">
        <v>9</v>
      </c>
      <c r="H15" t="s">
        <v>10</v>
      </c>
      <c r="J15" t="s">
        <v>13</v>
      </c>
      <c r="K15" t="s">
        <v>14</v>
      </c>
    </row>
    <row r="16" spans="1:11">
      <c r="A16">
        <v>100</v>
      </c>
      <c r="B16">
        <v>8.17</v>
      </c>
      <c r="C16">
        <v>8.25</v>
      </c>
      <c r="D16">
        <v>8.76</v>
      </c>
      <c r="E16">
        <v>9.09</v>
      </c>
      <c r="F16">
        <v>7.33</v>
      </c>
      <c r="H16">
        <f>AVERAGE(B16:F16)</f>
        <v>8.3199999999999985</v>
      </c>
      <c r="J16">
        <f>STDEV(B16:F16)</f>
        <v>0.66970142601014682</v>
      </c>
      <c r="K16">
        <f>J16/SQRT(5)</f>
        <v>0.2994995826374468</v>
      </c>
    </row>
    <row r="17" spans="1:13">
      <c r="A17">
        <v>80</v>
      </c>
      <c r="B17">
        <v>8.0299999999999994</v>
      </c>
      <c r="C17">
        <v>8.19</v>
      </c>
      <c r="D17">
        <v>7.43</v>
      </c>
      <c r="E17">
        <v>6.97</v>
      </c>
      <c r="F17">
        <v>8.17</v>
      </c>
      <c r="H17">
        <f t="shared" ref="H17:H20" si="3">AVERAGE(B17:F17)</f>
        <v>7.758</v>
      </c>
      <c r="J17">
        <f t="shared" ref="J17:J20" si="4">STDEV(B17:F17)</f>
        <v>0.53825644445746157</v>
      </c>
      <c r="K17">
        <f t="shared" ref="K17:K20" si="5">J17/SQRT(5)</f>
        <v>0.24071559982684479</v>
      </c>
    </row>
    <row r="18" spans="1:13">
      <c r="A18">
        <v>60</v>
      </c>
      <c r="B18">
        <v>15.22</v>
      </c>
      <c r="C18">
        <v>11.53</v>
      </c>
      <c r="D18">
        <v>12.05</v>
      </c>
      <c r="E18">
        <v>12.03</v>
      </c>
      <c r="F18">
        <v>12.37</v>
      </c>
      <c r="H18">
        <f t="shared" si="3"/>
        <v>12.639999999999999</v>
      </c>
      <c r="J18">
        <f t="shared" si="4"/>
        <v>1.4732277488562415</v>
      </c>
      <c r="K18">
        <f t="shared" si="5"/>
        <v>0.65884747855630876</v>
      </c>
    </row>
    <row r="19" spans="1:13">
      <c r="A19">
        <v>40</v>
      </c>
      <c r="B19">
        <v>20.32</v>
      </c>
      <c r="C19">
        <v>18.93</v>
      </c>
      <c r="D19">
        <v>17.72</v>
      </c>
      <c r="E19">
        <v>15.66</v>
      </c>
      <c r="F19">
        <v>17.13</v>
      </c>
      <c r="H19">
        <f t="shared" si="3"/>
        <v>17.951999999999998</v>
      </c>
      <c r="J19">
        <f t="shared" si="4"/>
        <v>1.771064651558502</v>
      </c>
      <c r="K19">
        <f t="shared" si="5"/>
        <v>0.79204419068635779</v>
      </c>
    </row>
    <row r="20" spans="1:13">
      <c r="A20">
        <v>20</v>
      </c>
      <c r="B20">
        <v>23.29</v>
      </c>
      <c r="C20">
        <v>30.3</v>
      </c>
      <c r="D20">
        <v>31.17</v>
      </c>
      <c r="E20">
        <v>31.05</v>
      </c>
      <c r="F20">
        <v>31.79</v>
      </c>
      <c r="H20">
        <f t="shared" si="3"/>
        <v>29.52</v>
      </c>
      <c r="J20">
        <f t="shared" si="4"/>
        <v>3.5226978297889824</v>
      </c>
      <c r="K20">
        <f t="shared" si="5"/>
        <v>1.5753983623198295</v>
      </c>
    </row>
    <row r="23" spans="1:13">
      <c r="A23" s="2" t="s">
        <v>16</v>
      </c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3">
      <c r="A24" s="1"/>
      <c r="B24" s="1"/>
      <c r="C24" s="2" t="s">
        <v>22</v>
      </c>
      <c r="D24" s="2"/>
      <c r="E24" s="2"/>
      <c r="F24" s="2"/>
      <c r="G24" s="2"/>
      <c r="H24" s="2"/>
      <c r="I24" s="1"/>
      <c r="J24" s="1"/>
      <c r="K24" s="1"/>
    </row>
    <row r="25" spans="1:13">
      <c r="C25" s="2" t="s">
        <v>25</v>
      </c>
      <c r="D25" s="2"/>
      <c r="E25" s="2"/>
      <c r="F25" s="2" t="s">
        <v>26</v>
      </c>
      <c r="G25" s="2"/>
      <c r="H25" s="2"/>
    </row>
    <row r="26" spans="1:13">
      <c r="A26" t="s">
        <v>17</v>
      </c>
      <c r="B26" t="s">
        <v>18</v>
      </c>
      <c r="C26" t="s">
        <v>23</v>
      </c>
      <c r="D26" t="s">
        <v>24</v>
      </c>
      <c r="E26" t="s">
        <v>10</v>
      </c>
      <c r="F26" t="s">
        <v>23</v>
      </c>
      <c r="G26" t="s">
        <v>24</v>
      </c>
      <c r="H26" t="s">
        <v>10</v>
      </c>
      <c r="J26" t="s">
        <v>37</v>
      </c>
      <c r="L26" t="s">
        <v>42</v>
      </c>
      <c r="M26" t="s">
        <v>43</v>
      </c>
    </row>
    <row r="27" spans="1:13">
      <c r="A27" t="s">
        <v>0</v>
      </c>
      <c r="B27" s="4">
        <v>518672000000000</v>
      </c>
      <c r="C27">
        <v>0.76</v>
      </c>
      <c r="D27">
        <v>0.75</v>
      </c>
      <c r="E27">
        <f>AVERAGE(C27:D27)</f>
        <v>0.755</v>
      </c>
      <c r="F27">
        <v>0.71</v>
      </c>
      <c r="G27">
        <v>0.71</v>
      </c>
      <c r="H27">
        <f>AVERAGE(F27:G27)</f>
        <v>0.71</v>
      </c>
      <c r="J27">
        <f>AVERAGE(E27,H27)</f>
        <v>0.73249999999999993</v>
      </c>
      <c r="L27">
        <f>STDEV(C27:D27,F27:G27)</f>
        <v>2.6299556396765858E-2</v>
      </c>
      <c r="M27">
        <f>L27/2</f>
        <v>1.3149778198382929E-2</v>
      </c>
    </row>
    <row r="28" spans="1:13">
      <c r="A28" t="s">
        <v>11</v>
      </c>
      <c r="B28" s="4">
        <v>548996000000000</v>
      </c>
      <c r="C28">
        <v>0.88</v>
      </c>
      <c r="D28">
        <v>0.87</v>
      </c>
      <c r="E28">
        <f t="shared" ref="E28:E31" si="6">AVERAGE(C28:D28)</f>
        <v>0.875</v>
      </c>
      <c r="F28">
        <v>0.88</v>
      </c>
      <c r="G28">
        <v>0.87</v>
      </c>
      <c r="H28">
        <f t="shared" ref="H28:H31" si="7">AVERAGE(F28:G28)</f>
        <v>0.875</v>
      </c>
      <c r="J28">
        <f t="shared" ref="J28:J31" si="8">AVERAGE(E28,H28)</f>
        <v>0.875</v>
      </c>
      <c r="L28">
        <f t="shared" ref="L28:L31" si="9">STDEV(C28:D28,F28:G28)</f>
        <v>5.7735026918962632E-3</v>
      </c>
      <c r="M28">
        <f t="shared" ref="M28:M31" si="10">L28/2</f>
        <v>2.8867513459481316E-3</v>
      </c>
    </row>
    <row r="29" spans="1:13">
      <c r="A29" t="s">
        <v>19</v>
      </c>
      <c r="B29" s="4">
        <v>687858000000000</v>
      </c>
      <c r="C29">
        <v>1.52</v>
      </c>
      <c r="D29">
        <v>1.5</v>
      </c>
      <c r="E29">
        <f t="shared" si="6"/>
        <v>1.51</v>
      </c>
      <c r="F29">
        <v>1.58</v>
      </c>
      <c r="G29">
        <v>1.58</v>
      </c>
      <c r="H29">
        <f t="shared" si="7"/>
        <v>1.58</v>
      </c>
      <c r="J29">
        <f t="shared" si="8"/>
        <v>1.5449999999999999</v>
      </c>
      <c r="L29">
        <f t="shared" si="9"/>
        <v>4.1231056256178823E-2</v>
      </c>
      <c r="M29">
        <f t="shared" si="10"/>
        <v>2.0615528128089412E-2</v>
      </c>
    </row>
    <row r="30" spans="1:13">
      <c r="A30" t="s">
        <v>20</v>
      </c>
      <c r="B30" s="4">
        <v>740858000000000</v>
      </c>
      <c r="C30">
        <v>1.74</v>
      </c>
      <c r="D30">
        <v>1.7</v>
      </c>
      <c r="E30">
        <f t="shared" si="6"/>
        <v>1.72</v>
      </c>
      <c r="F30">
        <v>1.74</v>
      </c>
      <c r="G30">
        <v>1.75</v>
      </c>
      <c r="H30">
        <f t="shared" si="7"/>
        <v>1.7450000000000001</v>
      </c>
      <c r="J30">
        <f t="shared" si="8"/>
        <v>1.7324999999999999</v>
      </c>
      <c r="L30">
        <f t="shared" si="9"/>
        <v>2.2173557826083469E-2</v>
      </c>
      <c r="M30">
        <f t="shared" si="10"/>
        <v>1.1086778913041734E-2</v>
      </c>
    </row>
    <row r="31" spans="1:13">
      <c r="A31" t="s">
        <v>21</v>
      </c>
      <c r="B31" s="4">
        <v>820264000000000</v>
      </c>
      <c r="C31">
        <v>2.0699999999999998</v>
      </c>
      <c r="D31">
        <v>2.0499999999999998</v>
      </c>
      <c r="E31">
        <f t="shared" si="6"/>
        <v>2.0599999999999996</v>
      </c>
      <c r="F31">
        <v>2.06</v>
      </c>
      <c r="G31">
        <v>2.1</v>
      </c>
      <c r="H31">
        <f t="shared" si="7"/>
        <v>2.08</v>
      </c>
      <c r="J31">
        <f t="shared" si="8"/>
        <v>2.0699999999999998</v>
      </c>
      <c r="L31">
        <f t="shared" si="9"/>
        <v>2.1602468994692956E-2</v>
      </c>
      <c r="M31">
        <f t="shared" si="10"/>
        <v>1.0801234497346478E-2</v>
      </c>
    </row>
    <row r="33" spans="4:10">
      <c r="D33" s="2" t="s">
        <v>27</v>
      </c>
      <c r="E33" s="2"/>
      <c r="F33" s="2"/>
    </row>
    <row r="34" spans="4:10">
      <c r="D34" t="s">
        <v>25</v>
      </c>
      <c r="F34" t="s">
        <v>26</v>
      </c>
      <c r="I34" s="2" t="s">
        <v>36</v>
      </c>
      <c r="J34" s="2"/>
    </row>
    <row r="35" spans="4:10" ht="17.25">
      <c r="D35" t="s">
        <v>40</v>
      </c>
      <c r="E35">
        <f>SLOPE(E27:E31,B27:B31)</f>
        <v>4.3595784745144459E-15</v>
      </c>
      <c r="F35" t="s">
        <v>28</v>
      </c>
      <c r="G35">
        <f>SLOPE(H27:H31,B27:B31)</f>
        <v>4.5634985270774656E-15</v>
      </c>
      <c r="I35" t="s">
        <v>28</v>
      </c>
      <c r="J35">
        <f>SLOPE(J27:J31,B27:B31)</f>
        <v>4.4615385007959557E-15</v>
      </c>
    </row>
    <row r="36" spans="4:10" ht="17.25">
      <c r="D36" t="s">
        <v>41</v>
      </c>
      <c r="E36">
        <f>INTERCEPT(E27:E31,B27:B31)</f>
        <v>-1.5078374456682777</v>
      </c>
      <c r="F36" t="s">
        <v>29</v>
      </c>
      <c r="G36">
        <f>INTERCEPT(H27:H31,B27:B31)</f>
        <v>-1.6291036525668843</v>
      </c>
      <c r="I36" t="s">
        <v>29</v>
      </c>
      <c r="J36">
        <f>INTERCEPT(J27:J31,B27:B31)</f>
        <v>-1.5684705491175808</v>
      </c>
    </row>
    <row r="39" spans="4:10">
      <c r="D39" t="s">
        <v>30</v>
      </c>
      <c r="E39" s="5">
        <f>1.60217646*10^-19</f>
        <v>1.6021764599999998E-19</v>
      </c>
    </row>
    <row r="40" spans="4:10" ht="15.75" thickBot="1"/>
    <row r="41" spans="4:10" ht="16.5" thickTop="1">
      <c r="D41" s="6" t="s">
        <v>31</v>
      </c>
      <c r="E41" s="7"/>
      <c r="F41" s="7"/>
      <c r="G41" s="7" t="s">
        <v>34</v>
      </c>
      <c r="H41" s="8">
        <f>6.626*10^-34</f>
        <v>6.6260000000000015E-34</v>
      </c>
    </row>
    <row r="42" spans="4:10" ht="15.75">
      <c r="D42" s="9" t="s">
        <v>32</v>
      </c>
      <c r="E42" s="10">
        <f>E35*E39</f>
        <v>6.9848140073897542E-34</v>
      </c>
      <c r="F42" s="10"/>
      <c r="G42" s="10" t="s">
        <v>35</v>
      </c>
      <c r="H42" s="11">
        <f>100*($H$41-E42)/$H$41</f>
        <v>-5.4152430937179679</v>
      </c>
    </row>
    <row r="43" spans="4:10" ht="15.75">
      <c r="D43" s="9" t="s">
        <v>33</v>
      </c>
      <c r="E43" s="10">
        <f>G35*E39</f>
        <v>7.3115299153281873E-34</v>
      </c>
      <c r="F43" s="10"/>
      <c r="G43" s="10" t="s">
        <v>35</v>
      </c>
      <c r="H43" s="11">
        <f>100*($H$41-E43)/$H$41</f>
        <v>-10.34605969405653</v>
      </c>
    </row>
    <row r="44" spans="4:10" ht="16.5" thickBot="1">
      <c r="D44" s="12" t="s">
        <v>38</v>
      </c>
      <c r="E44" s="13">
        <f>J35*E39</f>
        <v>7.1481719613589708E-34</v>
      </c>
      <c r="F44" s="13"/>
      <c r="G44" s="13" t="s">
        <v>35</v>
      </c>
      <c r="H44" s="14">
        <f>100*($H$41-E44)/$H$41</f>
        <v>-7.8806513938872484</v>
      </c>
    </row>
    <row r="45" spans="4:10" ht="15.75" thickTop="1"/>
    <row r="46" spans="4:10" ht="15.75">
      <c r="D46" s="15" t="s">
        <v>39</v>
      </c>
      <c r="E46" s="16"/>
    </row>
    <row r="47" spans="4:10" ht="15.75">
      <c r="D47" s="17" t="s">
        <v>32</v>
      </c>
      <c r="E47" s="18">
        <f>E36*$E$39</f>
        <v>-2.4158216609562435E-19</v>
      </c>
    </row>
    <row r="48" spans="4:10" ht="15.75">
      <c r="D48" s="17" t="s">
        <v>33</v>
      </c>
      <c r="E48" s="18">
        <f>G36*$E$39</f>
        <v>-2.6101115230426802E-19</v>
      </c>
    </row>
    <row r="49" spans="1:8" ht="15.75">
      <c r="D49" s="19" t="s">
        <v>38</v>
      </c>
      <c r="E49" s="20">
        <f>J36*$E$39</f>
        <v>-2.5129665919994613E-19</v>
      </c>
    </row>
    <row r="53" spans="1:8">
      <c r="A53" s="2" t="s">
        <v>45</v>
      </c>
      <c r="B53" s="2"/>
      <c r="C53" s="2"/>
      <c r="D53" s="2"/>
      <c r="E53" s="2"/>
      <c r="G53" s="3" t="s">
        <v>44</v>
      </c>
      <c r="H53" s="3">
        <f>(6.626068*10^-34)/E39</f>
        <v>4.1356668041421613E-15</v>
      </c>
    </row>
    <row r="54" spans="1:8">
      <c r="A54" t="s">
        <v>17</v>
      </c>
      <c r="B54" t="s">
        <v>18</v>
      </c>
      <c r="C54" t="s">
        <v>46</v>
      </c>
    </row>
    <row r="55" spans="1:8">
      <c r="A55" t="s">
        <v>0</v>
      </c>
      <c r="B55" s="4">
        <v>518672000000000</v>
      </c>
      <c r="C55" s="4">
        <f>$H$53*B55-$E$49</f>
        <v>2.1450545726380232</v>
      </c>
    </row>
    <row r="56" spans="1:8">
      <c r="A56" t="s">
        <v>11</v>
      </c>
      <c r="B56" s="4">
        <v>548996000000000</v>
      </c>
      <c r="C56" s="4">
        <f t="shared" ref="C56:C59" si="11">$H$53*B56-$E$49</f>
        <v>2.2704645328068298</v>
      </c>
    </row>
    <row r="57" spans="1:8">
      <c r="A57" t="s">
        <v>19</v>
      </c>
      <c r="B57" s="4">
        <v>687858000000000</v>
      </c>
      <c r="C57" s="4">
        <f t="shared" si="11"/>
        <v>2.8447514965636187</v>
      </c>
    </row>
    <row r="58" spans="1:8">
      <c r="A58" t="s">
        <v>20</v>
      </c>
      <c r="B58" s="4">
        <v>740858000000000</v>
      </c>
      <c r="C58" s="4">
        <f t="shared" si="11"/>
        <v>3.0639418371831533</v>
      </c>
    </row>
    <row r="59" spans="1:8">
      <c r="A59" t="s">
        <v>21</v>
      </c>
      <c r="B59" s="4">
        <v>820264000000000</v>
      </c>
      <c r="C59" s="4">
        <f t="shared" si="11"/>
        <v>3.3923385954328658</v>
      </c>
    </row>
  </sheetData>
  <mergeCells count="10">
    <mergeCell ref="I34:J34"/>
    <mergeCell ref="A53:E53"/>
    <mergeCell ref="C25:E25"/>
    <mergeCell ref="F25:H25"/>
    <mergeCell ref="C24:H24"/>
    <mergeCell ref="D33:F33"/>
    <mergeCell ref="B4:H4"/>
    <mergeCell ref="B14:H14"/>
    <mergeCell ref="A2:K2"/>
    <mergeCell ref="A23:K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4</vt:i4>
      </vt:variant>
    </vt:vector>
  </HeadingPairs>
  <TitlesOfParts>
    <vt:vector size="5" baseType="lpstr">
      <vt:lpstr>Sheet1</vt:lpstr>
      <vt:lpstr>Chart1</vt:lpstr>
      <vt:lpstr>Chart2</vt:lpstr>
      <vt:lpstr>Chart3</vt:lpstr>
      <vt:lpstr>Chart4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2007-10-03T20:01:31Z</dcterms:created>
  <dcterms:modified xsi:type="dcterms:W3CDTF">2007-10-03T21:34:37Z</dcterms:modified>
</cp:coreProperties>
</file>