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0335" windowHeight="8640" activeTab="1"/>
  </bookViews>
  <sheets>
    <sheet name="Chart1" sheetId="4" r:id="rId1"/>
    <sheet name="Chart2" sheetId="5" r:id="rId2"/>
    <sheet name="Sheet1" sheetId="1" r:id="rId3"/>
    <sheet name="Sheet2" sheetId="2" r:id="rId4"/>
    <sheet name="Sheet3" sheetId="3" r:id="rId5"/>
  </sheets>
  <calcPr calcId="125725"/>
</workbook>
</file>

<file path=xl/calcChain.xml><?xml version="1.0" encoding="utf-8"?>
<calcChain xmlns="http://schemas.openxmlformats.org/spreadsheetml/2006/main">
  <c r="S11" i="2"/>
  <c r="Q11"/>
  <c r="O11"/>
  <c r="R11" s="1"/>
  <c r="N11"/>
  <c r="P11" s="1"/>
  <c r="M11"/>
  <c r="M8"/>
  <c r="S8" s="1"/>
  <c r="Q8"/>
  <c r="S2"/>
  <c r="R2"/>
  <c r="Q2"/>
  <c r="P2"/>
  <c r="N8"/>
  <c r="P8" s="1"/>
  <c r="O2"/>
  <c r="N2"/>
  <c r="M2"/>
  <c r="L2"/>
  <c r="L8"/>
  <c r="K2"/>
  <c r="J2"/>
  <c r="K8"/>
  <c r="J8"/>
  <c r="G3"/>
  <c r="G4"/>
  <c r="G5"/>
  <c r="G6"/>
  <c r="G8"/>
  <c r="G9"/>
  <c r="G10"/>
  <c r="G11"/>
  <c r="G12"/>
  <c r="G2"/>
  <c r="F3"/>
  <c r="F4"/>
  <c r="F5"/>
  <c r="F6"/>
  <c r="F8"/>
  <c r="F9"/>
  <c r="F10"/>
  <c r="F11"/>
  <c r="F12"/>
  <c r="F2"/>
  <c r="I3"/>
  <c r="I4"/>
  <c r="I5"/>
  <c r="I6"/>
  <c r="I8"/>
  <c r="I9"/>
  <c r="I10"/>
  <c r="I11"/>
  <c r="I12"/>
  <c r="I2"/>
  <c r="D12"/>
  <c r="D11"/>
  <c r="D10"/>
  <c r="D9"/>
  <c r="D8"/>
  <c r="D6"/>
  <c r="D5"/>
  <c r="D4"/>
  <c r="D3"/>
  <c r="D2"/>
  <c r="L8" i="1"/>
  <c r="L9"/>
  <c r="L10"/>
  <c r="L11"/>
  <c r="L12"/>
  <c r="L3"/>
  <c r="L4"/>
  <c r="L5"/>
  <c r="L6"/>
  <c r="L2"/>
  <c r="O8" i="2" l="1"/>
  <c r="R8" s="1"/>
</calcChain>
</file>

<file path=xl/sharedStrings.xml><?xml version="1.0" encoding="utf-8"?>
<sst xmlns="http://schemas.openxmlformats.org/spreadsheetml/2006/main" count="55" uniqueCount="35">
  <si>
    <t>Color</t>
  </si>
  <si>
    <t>Stopping Voltage (Trial 1)</t>
  </si>
  <si>
    <t>Stopping Voltage (Trial 2)</t>
  </si>
  <si>
    <t>Stopping Voltage (Trial 3)</t>
  </si>
  <si>
    <t>Stopping Voltage (Trial 4)</t>
  </si>
  <si>
    <t>Stopping Voltage (Trial 5)</t>
  </si>
  <si>
    <t>Avg Stopping Voltage</t>
  </si>
  <si>
    <t>SEM</t>
  </si>
  <si>
    <t>Wavelength (from Gold manual) in nm</t>
  </si>
  <si>
    <t>1st Order</t>
  </si>
  <si>
    <t>Yellow</t>
  </si>
  <si>
    <t>Green</t>
  </si>
  <si>
    <t>Blue</t>
  </si>
  <si>
    <t>Violet</t>
  </si>
  <si>
    <t>Ultraviolet</t>
  </si>
  <si>
    <t>2nd Order</t>
  </si>
  <si>
    <t>Frequency in Hz</t>
  </si>
  <si>
    <t>Frequency in Hz (xi)</t>
  </si>
  <si>
    <t>Avg Stopping Voltage (yi)</t>
  </si>
  <si>
    <r>
      <t>SEM (</t>
    </r>
    <r>
      <rPr>
        <sz val="11"/>
        <color theme="1"/>
        <rFont val="Calibri"/>
        <family val="2"/>
      </rPr>
      <t>σ</t>
    </r>
    <r>
      <rPr>
        <sz val="11"/>
        <color theme="1"/>
        <rFont val="Calibri"/>
        <family val="2"/>
        <scheme val="minor"/>
      </rPr>
      <t>)</t>
    </r>
  </si>
  <si>
    <t>(σ^2)</t>
  </si>
  <si>
    <t>xi^2</t>
  </si>
  <si>
    <t>xi*yi</t>
  </si>
  <si>
    <t>Δ</t>
  </si>
  <si>
    <t>B (h/e)</t>
  </si>
  <si>
    <t>A(W_0)</t>
  </si>
  <si>
    <t>SEM of B (σ_b)</t>
  </si>
  <si>
    <t>B lower bound</t>
  </si>
  <si>
    <t>B upper bound</t>
  </si>
  <si>
    <t>Lower bound of h</t>
  </si>
  <si>
    <t>expected h</t>
  </si>
  <si>
    <t>upper bound of h</t>
  </si>
  <si>
    <t>SEM of h</t>
  </si>
  <si>
    <t>B graph</t>
  </si>
  <si>
    <t>A graph</t>
  </si>
</sst>
</file>

<file path=xl/styles.xml><?xml version="1.0" encoding="utf-8"?>
<styleSheet xmlns="http://schemas.openxmlformats.org/spreadsheetml/2006/main">
  <numFmts count="1">
    <numFmt numFmtId="164" formatCode="0.0000E+0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1st order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-0.11233232652216318"/>
                  <c:y val="5.4305759750929689E-2"/>
                </c:manualLayout>
              </c:layout>
              <c:numFmt formatCode="0.0000E+00" sourceLinked="0"/>
            </c:trendlineLbl>
          </c:trendline>
          <c:errBars>
            <c:errDir val="x"/>
            <c:errBarType val="both"/>
            <c:errValType val="fixedVal"/>
            <c:val val="1"/>
          </c:errBars>
          <c:errBars>
            <c:errDir val="y"/>
            <c:errBarType val="both"/>
            <c:errValType val="cust"/>
            <c:plus>
              <c:numRef>
                <c:f>Sheet1!$I$2:$I$6</c:f>
                <c:numCache>
                  <c:formatCode>General</c:formatCode>
                  <c:ptCount val="5"/>
                  <c:pt idx="0">
                    <c:v>4.8999999999999998E-4</c:v>
                  </c:pt>
                  <c:pt idx="1">
                    <c:v>3.1599999999999998E-4</c:v>
                  </c:pt>
                  <c:pt idx="2">
                    <c:v>1.2999999999999999E-3</c:v>
                  </c:pt>
                  <c:pt idx="3">
                    <c:v>9.7999999999999997E-4</c:v>
                  </c:pt>
                  <c:pt idx="4">
                    <c:v>9.2699999999999998E-4</c:v>
                  </c:pt>
                </c:numCache>
              </c:numRef>
            </c:plus>
            <c:minus>
              <c:numRef>
                <c:f>Sheet1!$I$2:$I$6</c:f>
                <c:numCache>
                  <c:formatCode>General</c:formatCode>
                  <c:ptCount val="5"/>
                  <c:pt idx="0">
                    <c:v>4.8999999999999998E-4</c:v>
                  </c:pt>
                  <c:pt idx="1">
                    <c:v>3.1599999999999998E-4</c:v>
                  </c:pt>
                  <c:pt idx="2">
                    <c:v>1.2999999999999999E-3</c:v>
                  </c:pt>
                  <c:pt idx="3">
                    <c:v>9.7999999999999997E-4</c:v>
                  </c:pt>
                  <c:pt idx="4">
                    <c:v>9.2699999999999998E-4</c:v>
                  </c:pt>
                </c:numCache>
              </c:numRef>
            </c:minus>
          </c:errBars>
          <c:xVal>
            <c:numRef>
              <c:f>Sheet1!$L$2:$L$6</c:f>
              <c:numCache>
                <c:formatCode>General</c:formatCode>
                <c:ptCount val="5"/>
                <c:pt idx="0">
                  <c:v>519031141868512.12</c:v>
                </c:pt>
                <c:pt idx="1">
                  <c:v>549376091884982.62</c:v>
                </c:pt>
                <c:pt idx="2">
                  <c:v>688333887824520.75</c:v>
                </c:pt>
                <c:pt idx="3">
                  <c:v>741370447985449.37</c:v>
                </c:pt>
                <c:pt idx="4">
                  <c:v>820831611867036.12</c:v>
                </c:pt>
              </c:numCache>
            </c:numRef>
          </c:xVal>
          <c:yVal>
            <c:numRef>
              <c:f>Sheet1!$H$2:$H$6</c:f>
              <c:numCache>
                <c:formatCode>General</c:formatCode>
                <c:ptCount val="5"/>
                <c:pt idx="0">
                  <c:v>0.7208</c:v>
                </c:pt>
                <c:pt idx="1">
                  <c:v>0.85599999999999998</c:v>
                </c:pt>
                <c:pt idx="2">
                  <c:v>1.5009999999999999</c:v>
                </c:pt>
                <c:pt idx="3">
                  <c:v>1.7243999999999999</c:v>
                </c:pt>
                <c:pt idx="4">
                  <c:v>2.0646</c:v>
                </c:pt>
              </c:numCache>
            </c:numRef>
          </c:yVal>
        </c:ser>
        <c:axId val="52123136"/>
        <c:axId val="52124672"/>
      </c:scatterChart>
      <c:valAx>
        <c:axId val="52123136"/>
        <c:scaling>
          <c:orientation val="minMax"/>
          <c:max val="850000000000000"/>
          <c:min val="5000000000000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</c:title>
        <c:numFmt formatCode="General" sourceLinked="1"/>
        <c:tickLblPos val="nextTo"/>
        <c:crossAx val="52124672"/>
        <c:crosses val="autoZero"/>
        <c:crossBetween val="midCat"/>
      </c:valAx>
      <c:valAx>
        <c:axId val="52124672"/>
        <c:scaling>
          <c:orientation val="minMax"/>
          <c:max val="2.1"/>
          <c:min val="0.70000000000000029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Stopping Potential (V)</a:t>
                </a:r>
              </a:p>
            </c:rich>
          </c:tx>
          <c:layout/>
        </c:title>
        <c:numFmt formatCode="General" sourceLinked="1"/>
        <c:tickLblPos val="nextTo"/>
        <c:crossAx val="52123136"/>
        <c:crosses val="autoZero"/>
        <c:crossBetween val="midCat"/>
      </c:valAx>
    </c:plotArea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2nd order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-0.13071726920694465"/>
                  <c:y val="5.0231755407612939E-2"/>
                </c:manualLayout>
              </c:layout>
              <c:numFmt formatCode="0.0000E+00" sourceLinked="0"/>
            </c:trendlineLbl>
          </c:trendline>
          <c:errBars>
            <c:errDir val="y"/>
            <c:errBarType val="both"/>
            <c:errValType val="cust"/>
            <c:plus>
              <c:numRef>
                <c:f>Sheet1!$I$8:$I$12</c:f>
                <c:numCache>
                  <c:formatCode>General</c:formatCode>
                  <c:ptCount val="5"/>
                  <c:pt idx="0">
                    <c:v>1.1199999999999999E-3</c:v>
                  </c:pt>
                  <c:pt idx="1">
                    <c:v>1.82E-3</c:v>
                  </c:pt>
                  <c:pt idx="2">
                    <c:v>9.7000000000000005E-4</c:v>
                  </c:pt>
                  <c:pt idx="3">
                    <c:v>8.5999999999999998E-4</c:v>
                  </c:pt>
                  <c:pt idx="4">
                    <c:v>1.48E-3</c:v>
                  </c:pt>
                </c:numCache>
              </c:numRef>
            </c:plus>
            <c:minus>
              <c:numRef>
                <c:f>Sheet1!$I$8:$I$12</c:f>
                <c:numCache>
                  <c:formatCode>General</c:formatCode>
                  <c:ptCount val="5"/>
                  <c:pt idx="0">
                    <c:v>1.1199999999999999E-3</c:v>
                  </c:pt>
                  <c:pt idx="1">
                    <c:v>1.82E-3</c:v>
                  </c:pt>
                  <c:pt idx="2">
                    <c:v>9.7000000000000005E-4</c:v>
                  </c:pt>
                  <c:pt idx="3">
                    <c:v>8.5999999999999998E-4</c:v>
                  </c:pt>
                  <c:pt idx="4">
                    <c:v>1.48E-3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(Sheet1!$L$8,Sheet1!$L$10,Sheet1!$L$11,Sheet1!$L$12)</c:f>
              <c:numCache>
                <c:formatCode>General</c:formatCode>
                <c:ptCount val="4"/>
                <c:pt idx="0">
                  <c:v>519031141868512.12</c:v>
                </c:pt>
                <c:pt idx="1">
                  <c:v>688333887824520.75</c:v>
                </c:pt>
                <c:pt idx="2">
                  <c:v>741370447985449.37</c:v>
                </c:pt>
                <c:pt idx="3">
                  <c:v>820831611867036.12</c:v>
                </c:pt>
              </c:numCache>
            </c:numRef>
          </c:xVal>
          <c:yVal>
            <c:numRef>
              <c:f>(Sheet1!$H$8,Sheet1!$H$10,Sheet1!$H$12,Sheet1!$H$12,Sheet1!$H$11,Sheet1!$H$12)</c:f>
              <c:numCache>
                <c:formatCode>General</c:formatCode>
                <c:ptCount val="6"/>
                <c:pt idx="0">
                  <c:v>0.72160000000000002</c:v>
                </c:pt>
                <c:pt idx="1">
                  <c:v>1.5027999999999999</c:v>
                </c:pt>
                <c:pt idx="2">
                  <c:v>2.0510000000000002</c:v>
                </c:pt>
                <c:pt idx="3">
                  <c:v>2.0510000000000002</c:v>
                </c:pt>
                <c:pt idx="4">
                  <c:v>1.7138</c:v>
                </c:pt>
                <c:pt idx="5">
                  <c:v>2.0510000000000002</c:v>
                </c:pt>
              </c:numCache>
            </c:numRef>
          </c:yVal>
        </c:ser>
        <c:axId val="98582912"/>
        <c:axId val="98584448"/>
      </c:scatterChart>
      <c:valAx>
        <c:axId val="98582912"/>
        <c:scaling>
          <c:orientation val="minMax"/>
          <c:max val="850000000000000"/>
          <c:min val="5000000000000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</c:title>
        <c:numFmt formatCode="General" sourceLinked="1"/>
        <c:tickLblPos val="nextTo"/>
        <c:crossAx val="98584448"/>
        <c:crosses val="autoZero"/>
        <c:crossBetween val="midCat"/>
      </c:valAx>
      <c:valAx>
        <c:axId val="98584448"/>
        <c:scaling>
          <c:orientation val="minMax"/>
          <c:max val="2.1"/>
          <c:min val="0.70000000000000018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Stopping Potential (V)</a:t>
                </a:r>
              </a:p>
            </c:rich>
          </c:tx>
          <c:layout/>
        </c:title>
        <c:numFmt formatCode="General" sourceLinked="1"/>
        <c:tickLblPos val="nextTo"/>
        <c:crossAx val="98582912"/>
        <c:crosses val="autoZero"/>
        <c:crossBetween val="midCat"/>
        <c:majorUnit val="0.2"/>
      </c:valAx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3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6238" cy="629027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130" cy="629478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opLeftCell="E7" workbookViewId="0">
      <selection activeCell="H8" sqref="H8:H12"/>
    </sheetView>
  </sheetViews>
  <sheetFormatPr defaultRowHeight="15"/>
  <cols>
    <col min="1" max="1" width="9.85546875" bestFit="1" customWidth="1"/>
    <col min="2" max="2" width="10.42578125" bestFit="1" customWidth="1"/>
    <col min="3" max="7" width="23.7109375" bestFit="1" customWidth="1"/>
    <col min="8" max="8" width="20.140625" bestFit="1" customWidth="1"/>
    <col min="9" max="9" width="8.28515625" bestFit="1" customWidth="1"/>
    <col min="10" max="10" width="9" bestFit="1" customWidth="1"/>
    <col min="11" max="11" width="35.7109375" bestFit="1" customWidth="1"/>
    <col min="12" max="12" width="15.140625" bestFit="1" customWidth="1"/>
  </cols>
  <sheetData>
    <row r="1" spans="1:1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7</v>
      </c>
      <c r="K1" t="s">
        <v>8</v>
      </c>
      <c r="L1" t="s">
        <v>16</v>
      </c>
    </row>
    <row r="2" spans="1:12">
      <c r="A2" t="s">
        <v>9</v>
      </c>
      <c r="B2" t="s">
        <v>10</v>
      </c>
      <c r="C2">
        <v>0.72199999999999998</v>
      </c>
      <c r="D2">
        <v>0.72199999999999998</v>
      </c>
      <c r="E2">
        <v>0.72</v>
      </c>
      <c r="F2">
        <v>0.72</v>
      </c>
      <c r="G2">
        <v>0.72</v>
      </c>
      <c r="H2">
        <v>0.7208</v>
      </c>
      <c r="I2" s="1">
        <v>4.8999999999999998E-4</v>
      </c>
      <c r="J2" s="1">
        <v>-4.8999999999999998E-4</v>
      </c>
      <c r="K2">
        <v>578</v>
      </c>
      <c r="L2">
        <f>300000000/(K2*0.000000001)</f>
        <v>519031141868512.12</v>
      </c>
    </row>
    <row r="3" spans="1:12">
      <c r="B3" t="s">
        <v>11</v>
      </c>
      <c r="C3">
        <v>0.85599999999999998</v>
      </c>
      <c r="D3">
        <v>0.85599999999999998</v>
      </c>
      <c r="E3">
        <v>0.85699999999999998</v>
      </c>
      <c r="F3">
        <v>0.85499999999999998</v>
      </c>
      <c r="G3">
        <v>0.85599999999999998</v>
      </c>
      <c r="H3">
        <v>0.85599999999999998</v>
      </c>
      <c r="I3" s="1">
        <v>3.1599999999999998E-4</v>
      </c>
      <c r="J3" s="1">
        <v>-3.1599999999999998E-4</v>
      </c>
      <c r="K3">
        <v>546.07399999999996</v>
      </c>
      <c r="L3">
        <f t="shared" ref="L3:L12" si="0">300000000/(K3*0.000000001)</f>
        <v>549376091884982.62</v>
      </c>
    </row>
    <row r="4" spans="1:12">
      <c r="B4" t="s">
        <v>12</v>
      </c>
      <c r="C4">
        <v>1.5009999999999999</v>
      </c>
      <c r="D4">
        <v>1.4990000000000001</v>
      </c>
      <c r="E4">
        <v>1.5</v>
      </c>
      <c r="F4">
        <v>1.506</v>
      </c>
      <c r="G4">
        <v>1.4990000000000001</v>
      </c>
      <c r="H4">
        <v>1.5009999999999999</v>
      </c>
      <c r="I4" s="1">
        <v>1.2999999999999999E-3</v>
      </c>
      <c r="J4" s="1">
        <v>-1.2999999999999999E-3</v>
      </c>
      <c r="K4">
        <v>435.83499999999998</v>
      </c>
      <c r="L4">
        <f t="shared" si="0"/>
        <v>688333887824520.75</v>
      </c>
    </row>
    <row r="5" spans="1:12">
      <c r="B5" t="s">
        <v>13</v>
      </c>
      <c r="C5">
        <v>1.7250000000000001</v>
      </c>
      <c r="D5">
        <v>1.724</v>
      </c>
      <c r="E5">
        <v>1.7270000000000001</v>
      </c>
      <c r="F5">
        <v>1.7250000000000001</v>
      </c>
      <c r="G5">
        <v>1.7210000000000001</v>
      </c>
      <c r="H5">
        <v>1.7243999999999999</v>
      </c>
      <c r="I5" s="1">
        <v>9.7999999999999997E-4</v>
      </c>
      <c r="J5" s="1">
        <v>-9.7999999999999997E-4</v>
      </c>
      <c r="K5">
        <v>404.65600000000001</v>
      </c>
      <c r="L5">
        <f t="shared" si="0"/>
        <v>741370447985449.37</v>
      </c>
    </row>
    <row r="6" spans="1:12">
      <c r="B6" t="s">
        <v>14</v>
      </c>
      <c r="C6">
        <v>2.0670000000000002</v>
      </c>
      <c r="D6">
        <v>2.0659999999999998</v>
      </c>
      <c r="E6">
        <v>2.0630000000000002</v>
      </c>
      <c r="F6">
        <v>2.0649999999999999</v>
      </c>
      <c r="G6">
        <v>2.0619999999999998</v>
      </c>
      <c r="H6">
        <v>2.0646</v>
      </c>
      <c r="I6" s="1">
        <v>9.2699999999999998E-4</v>
      </c>
      <c r="J6" s="1">
        <v>-9.2699999999999998E-4</v>
      </c>
      <c r="K6">
        <v>365.483</v>
      </c>
      <c r="L6">
        <f t="shared" si="0"/>
        <v>820831611867036.12</v>
      </c>
    </row>
    <row r="8" spans="1:12">
      <c r="A8" t="s">
        <v>15</v>
      </c>
      <c r="B8" t="s">
        <v>10</v>
      </c>
      <c r="C8">
        <v>0.72599999999999998</v>
      </c>
      <c r="D8">
        <v>0.72099999999999997</v>
      </c>
      <c r="E8">
        <v>0.72099999999999997</v>
      </c>
      <c r="F8">
        <v>0.72</v>
      </c>
      <c r="G8">
        <v>0.72</v>
      </c>
      <c r="H8">
        <v>0.72160000000000002</v>
      </c>
      <c r="I8" s="1">
        <v>1.1199999999999999E-3</v>
      </c>
      <c r="J8" s="1">
        <v>-1.1199999999999999E-3</v>
      </c>
      <c r="K8">
        <v>578</v>
      </c>
      <c r="L8">
        <f t="shared" si="0"/>
        <v>519031141868512.12</v>
      </c>
    </row>
    <row r="9" spans="1:12">
      <c r="B9" t="s">
        <v>11</v>
      </c>
      <c r="C9">
        <v>1.2569999999999999</v>
      </c>
      <c r="D9">
        <v>1.256</v>
      </c>
      <c r="E9">
        <v>1.2470000000000001</v>
      </c>
      <c r="F9">
        <v>1.2509999999999999</v>
      </c>
      <c r="G9">
        <v>1.254</v>
      </c>
      <c r="H9">
        <v>1.2529999999999999</v>
      </c>
      <c r="I9" s="1">
        <v>1.82E-3</v>
      </c>
      <c r="J9" s="1">
        <v>-1.82E-3</v>
      </c>
      <c r="K9">
        <v>546.07399999999996</v>
      </c>
      <c r="L9">
        <f t="shared" si="0"/>
        <v>549376091884982.62</v>
      </c>
    </row>
    <row r="10" spans="1:12">
      <c r="B10" t="s">
        <v>12</v>
      </c>
      <c r="C10">
        <v>1.506</v>
      </c>
      <c r="D10">
        <v>1.504</v>
      </c>
      <c r="E10">
        <v>1.502</v>
      </c>
      <c r="F10">
        <v>1.5009999999999999</v>
      </c>
      <c r="G10">
        <v>1.5009999999999999</v>
      </c>
      <c r="H10">
        <v>1.5027999999999999</v>
      </c>
      <c r="I10" s="1">
        <v>9.7000000000000005E-4</v>
      </c>
      <c r="J10" s="1">
        <v>-9.7000000000000005E-4</v>
      </c>
      <c r="K10">
        <v>435.83499999999998</v>
      </c>
      <c r="L10">
        <f t="shared" si="0"/>
        <v>688333887824520.75</v>
      </c>
    </row>
    <row r="11" spans="1:12">
      <c r="B11" t="s">
        <v>13</v>
      </c>
      <c r="C11">
        <v>1.716</v>
      </c>
      <c r="D11">
        <v>1.714</v>
      </c>
      <c r="E11">
        <v>1.7150000000000001</v>
      </c>
      <c r="F11">
        <v>1.7130000000000001</v>
      </c>
      <c r="G11">
        <v>1.7110000000000001</v>
      </c>
      <c r="H11">
        <v>1.7138</v>
      </c>
      <c r="I11" s="1">
        <v>8.5999999999999998E-4</v>
      </c>
      <c r="J11" s="1">
        <v>-8.5999999999999998E-4</v>
      </c>
      <c r="K11">
        <v>404.65600000000001</v>
      </c>
      <c r="L11">
        <f t="shared" si="0"/>
        <v>741370447985449.37</v>
      </c>
    </row>
    <row r="12" spans="1:12">
      <c r="B12" t="s">
        <v>14</v>
      </c>
      <c r="C12">
        <v>2.056</v>
      </c>
      <c r="D12">
        <v>2.0499999999999998</v>
      </c>
      <c r="E12">
        <v>2.052</v>
      </c>
      <c r="F12">
        <v>2.0499999999999998</v>
      </c>
      <c r="G12">
        <v>2.0470000000000002</v>
      </c>
      <c r="H12">
        <v>2.0510000000000002</v>
      </c>
      <c r="I12" s="1">
        <v>1.48E-3</v>
      </c>
      <c r="J12" s="1">
        <v>-1.48E-3</v>
      </c>
      <c r="K12">
        <v>365.483</v>
      </c>
      <c r="L12">
        <f t="shared" si="0"/>
        <v>820831611867036.12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2"/>
  <sheetViews>
    <sheetView topLeftCell="D1" workbookViewId="0">
      <selection activeCell="M11" sqref="M11"/>
    </sheetView>
  </sheetViews>
  <sheetFormatPr defaultRowHeight="15"/>
  <cols>
    <col min="1" max="1" width="9.85546875" bestFit="1" customWidth="1"/>
    <col min="2" max="2" width="10.42578125" bestFit="1" customWidth="1"/>
    <col min="3" max="3" width="35.7109375" bestFit="1" customWidth="1"/>
    <col min="4" max="4" width="18.7109375" bestFit="1" customWidth="1"/>
    <col min="5" max="5" width="23.7109375" bestFit="1" customWidth="1"/>
    <col min="6" max="7" width="23.7109375" customWidth="1"/>
    <col min="8" max="8" width="8.28515625" bestFit="1" customWidth="1"/>
    <col min="9" max="9" width="9" bestFit="1" customWidth="1"/>
    <col min="10" max="11" width="9.28515625" bestFit="1" customWidth="1"/>
    <col min="12" max="12" width="8.28515625" bestFit="1" customWidth="1"/>
    <col min="13" max="13" width="16.5703125" bestFit="1" customWidth="1"/>
    <col min="14" max="14" width="14" bestFit="1" customWidth="1"/>
    <col min="15" max="15" width="16.42578125" bestFit="1" customWidth="1"/>
    <col min="16" max="16" width="16.5703125" bestFit="1" customWidth="1"/>
    <col min="17" max="17" width="10.85546875" bestFit="1" customWidth="1"/>
    <col min="18" max="18" width="16.42578125" bestFit="1" customWidth="1"/>
    <col min="19" max="19" width="10.28515625" bestFit="1" customWidth="1"/>
  </cols>
  <sheetData>
    <row r="1" spans="1:19">
      <c r="B1" t="s">
        <v>0</v>
      </c>
      <c r="C1" t="s">
        <v>8</v>
      </c>
      <c r="D1" t="s">
        <v>17</v>
      </c>
      <c r="E1" t="s">
        <v>18</v>
      </c>
      <c r="F1" t="s">
        <v>21</v>
      </c>
      <c r="G1" t="s">
        <v>22</v>
      </c>
      <c r="H1" t="s">
        <v>19</v>
      </c>
      <c r="I1" t="s">
        <v>20</v>
      </c>
      <c r="J1" s="2" t="s">
        <v>23</v>
      </c>
      <c r="K1" s="2" t="s">
        <v>25</v>
      </c>
      <c r="L1" s="2" t="s">
        <v>24</v>
      </c>
      <c r="M1" s="3" t="s">
        <v>26</v>
      </c>
      <c r="N1" s="3" t="s">
        <v>27</v>
      </c>
      <c r="O1" s="3" t="s">
        <v>28</v>
      </c>
      <c r="P1" s="3" t="s">
        <v>29</v>
      </c>
      <c r="Q1" s="3" t="s">
        <v>30</v>
      </c>
      <c r="R1" s="3" t="s">
        <v>31</v>
      </c>
      <c r="S1" s="3" t="s">
        <v>32</v>
      </c>
    </row>
    <row r="2" spans="1:19">
      <c r="A2" t="s">
        <v>9</v>
      </c>
      <c r="B2" t="s">
        <v>10</v>
      </c>
      <c r="C2">
        <v>578</v>
      </c>
      <c r="D2">
        <f>300000000/(C2*0.000000001)</f>
        <v>519031141868512.12</v>
      </c>
      <c r="E2">
        <v>0.7208</v>
      </c>
      <c r="F2">
        <f>D2^2</f>
        <v>2.6939332622933156E+29</v>
      </c>
      <c r="G2">
        <f>D2*E2</f>
        <v>374117647058823.56</v>
      </c>
      <c r="H2" s="1">
        <v>4.8999999999999998E-4</v>
      </c>
      <c r="I2" s="1">
        <f>H2^2</f>
        <v>2.4009999999999999E-7</v>
      </c>
      <c r="J2" s="1">
        <f>SUM(1/I2,1/I3,1/I4,1/I5,1/I6)*SUM(F2/I2,F3/I3,F4/I4,F5/I5,F6/I6)-(SUM(D2/I2,D3/I3,D4/I4,D5/I5,D6/I6))^2</f>
        <v>2.1438930766585872E+42</v>
      </c>
      <c r="K2" s="1">
        <f>(SUM(F2/I2,F3/I3,F4/I4,F5/I5,F6/I6)*SUM(E2/I2,E3/I3,E4/I4,E5/I5,E6/I6)-SUM(D2/I2,D3/I3,D4/I4,D5/I5,D6/I6)*SUM(G2/I2,G3/I3,G4/I4,G5/I5,G6/I6))/J2</f>
        <v>-1.606890229328475</v>
      </c>
      <c r="L2" s="1">
        <f>(SUM(1/I2,1/I3,1/I4,1/I5,1/I6)*SUM(G2/I2,G3/I3,G4/I4,G5/I5,G6/I6)-SUM(D2/I2,D3/I3,D4/I4,D5/I5,D6/I6)*SUM(E2/I2,E3/I3,E4/I4,E5/I5,E6/I6))/J2</f>
        <v>4.4845789905825345E-15</v>
      </c>
      <c r="M2" s="3">
        <f>SQRT(1/J2*SUM(1/I2,1/I3,1/I4,1/I5,1/I6))/SQRT(5)</f>
        <v>1.2584359423617204E-18</v>
      </c>
      <c r="N2" s="3">
        <f>L2-M2</f>
        <v>4.4833205546401725E-15</v>
      </c>
      <c r="O2" s="3">
        <f>L2+M2</f>
        <v>4.4858374265248965E-15</v>
      </c>
      <c r="P2" s="3">
        <f>N2*1.602176487E-19</f>
        <v>7.1830707763282835E-34</v>
      </c>
      <c r="Q2" s="3">
        <f>L2*1.602176487E-19</f>
        <v>7.1850870128055312E-34</v>
      </c>
      <c r="R2" s="3">
        <f>O2*1.602176487E-19</f>
        <v>7.1871032492827797E-34</v>
      </c>
      <c r="S2" s="3">
        <f>M2*1.602176487E-19</f>
        <v>2.0162364772476358E-37</v>
      </c>
    </row>
    <row r="3" spans="1:19">
      <c r="B3" t="s">
        <v>11</v>
      </c>
      <c r="C3">
        <v>546.07399999999996</v>
      </c>
      <c r="D3">
        <f t="shared" ref="D3:D12" si="0">300000000/(C3*0.000000001)</f>
        <v>549376091884982.62</v>
      </c>
      <c r="E3">
        <v>0.85599999999999998</v>
      </c>
      <c r="F3">
        <f t="shared" ref="F3:F12" si="1">D3^2</f>
        <v>3.0181409033481688E+29</v>
      </c>
      <c r="G3">
        <f t="shared" ref="G3:G12" si="2">D3*E3</f>
        <v>470265934653545.12</v>
      </c>
      <c r="H3" s="1">
        <v>3.1599999999999998E-4</v>
      </c>
      <c r="I3" s="1">
        <f t="shared" ref="I3:I12" si="3">H3^2</f>
        <v>9.9855999999999991E-8</v>
      </c>
      <c r="M3" s="3"/>
      <c r="N3" s="3"/>
      <c r="O3" s="3"/>
    </row>
    <row r="4" spans="1:19">
      <c r="B4" t="s">
        <v>12</v>
      </c>
      <c r="C4">
        <v>435.83499999999998</v>
      </c>
      <c r="D4">
        <f t="shared" si="0"/>
        <v>688333887824520.75</v>
      </c>
      <c r="E4">
        <v>1.5009999999999999</v>
      </c>
      <c r="F4">
        <f t="shared" si="1"/>
        <v>4.7380354112761992E+29</v>
      </c>
      <c r="G4">
        <f t="shared" si="2"/>
        <v>1033189165624605.6</v>
      </c>
      <c r="H4" s="1">
        <v>1.2999999999999999E-3</v>
      </c>
      <c r="I4" s="1">
        <f t="shared" si="3"/>
        <v>1.6899999999999999E-6</v>
      </c>
    </row>
    <row r="5" spans="1:19">
      <c r="B5" t="s">
        <v>13</v>
      </c>
      <c r="C5">
        <v>404.65600000000001</v>
      </c>
      <c r="D5">
        <f t="shared" si="0"/>
        <v>741370447985449.37</v>
      </c>
      <c r="E5">
        <v>1.7243999999999999</v>
      </c>
      <c r="F5">
        <f t="shared" si="1"/>
        <v>5.4963014114614588E+29</v>
      </c>
      <c r="G5">
        <f t="shared" si="2"/>
        <v>1278419200506108.7</v>
      </c>
      <c r="H5" s="1">
        <v>9.7999999999999997E-4</v>
      </c>
      <c r="I5" s="1">
        <f t="shared" si="3"/>
        <v>9.6039999999999994E-7</v>
      </c>
    </row>
    <row r="6" spans="1:19">
      <c r="B6" t="s">
        <v>14</v>
      </c>
      <c r="C6">
        <v>365.483</v>
      </c>
      <c r="D6">
        <f t="shared" si="0"/>
        <v>820831611867036.12</v>
      </c>
      <c r="E6">
        <v>2.0646</v>
      </c>
      <c r="F6">
        <f t="shared" si="1"/>
        <v>6.737645350402366E+29</v>
      </c>
      <c r="G6">
        <f t="shared" si="2"/>
        <v>1694688945860682.7</v>
      </c>
      <c r="H6" s="1">
        <v>9.2699999999999998E-4</v>
      </c>
      <c r="I6" s="1">
        <f t="shared" si="3"/>
        <v>8.5932899999999993E-7</v>
      </c>
      <c r="M6" s="3"/>
      <c r="N6" s="3"/>
      <c r="O6" s="3"/>
    </row>
    <row r="7" spans="1:19">
      <c r="I7" s="1"/>
      <c r="M7" s="3"/>
      <c r="N7" s="3"/>
      <c r="O7" s="3"/>
    </row>
    <row r="8" spans="1:19">
      <c r="A8" t="s">
        <v>15</v>
      </c>
      <c r="B8" t="s">
        <v>10</v>
      </c>
      <c r="C8">
        <v>578</v>
      </c>
      <c r="D8">
        <f t="shared" si="0"/>
        <v>519031141868512.12</v>
      </c>
      <c r="E8">
        <v>0.72160000000000002</v>
      </c>
      <c r="F8">
        <f t="shared" si="1"/>
        <v>2.6939332622933156E+29</v>
      </c>
      <c r="G8">
        <f t="shared" si="2"/>
        <v>374532871972318.37</v>
      </c>
      <c r="H8" s="1">
        <v>1.1199999999999999E-3</v>
      </c>
      <c r="I8" s="1">
        <f t="shared" si="3"/>
        <v>1.2543999999999998E-6</v>
      </c>
      <c r="J8" s="1">
        <f>SUM(1/I8,1/I10,1/I11,1/I12)*SUM(F8/H8,F10/H10,F11/H11,F12/H12)-(SUM(D8/H8,D10/H10,D11/H11,D12/H12))^2</f>
        <v>6.6824388832700522E+39</v>
      </c>
      <c r="K8" s="1">
        <f>(SUM(F8/I8,F10/I10,F11/I11,F12/I12)*SUM(E8/I8,E10/I10,E11/I11,E12/I12)-SUM(D8/I8,D10/I10,D11/I11,D12/I12)*SUM(G8/I8,G10/I10,G11/I11,G12/I12))/J8</f>
        <v>-29.855688410922426</v>
      </c>
      <c r="L8" s="1">
        <f>(SUM(1/I8,1/I10,1/I11,1/I12)*SUM(G8/I8,G10/I10,G11/I11,G12/I12)-SUM(D8/I8,D10/I10,D11/I11,D12/I12)*SUM(E8/I8,E10/I10,E11/I11,E12/I12))/J8</f>
        <v>8.4359690987301212E-14</v>
      </c>
      <c r="M8" s="3">
        <f>SQRT(1/J$8*SUM(1/I$8,1/I$10,1/I$11,1/I$12))/SQRT(4)</f>
        <v>1.1715321754556226E-17</v>
      </c>
      <c r="N8" s="3">
        <f>L8-M8</f>
        <v>8.4347975665546655E-14</v>
      </c>
      <c r="O8" s="3">
        <f>L8+M8</f>
        <v>8.437140630905577E-14</v>
      </c>
      <c r="P8" s="3">
        <f>N8*1.602176487E-19</f>
        <v>1.3514034333738703E-32</v>
      </c>
      <c r="Q8" s="3">
        <f>L8*1.602176487E-19</f>
        <v>1.3515911335043981E-32</v>
      </c>
      <c r="R8" s="3">
        <f>O8*1.602176487E-19</f>
        <v>1.3517788336349262E-32</v>
      </c>
      <c r="S8" s="3">
        <f>M8*1.602176487E-19</f>
        <v>1.8770013052789569E-36</v>
      </c>
    </row>
    <row r="9" spans="1:19">
      <c r="B9" t="s">
        <v>11</v>
      </c>
      <c r="C9">
        <v>546.07399999999996</v>
      </c>
      <c r="D9">
        <f t="shared" si="0"/>
        <v>549376091884982.62</v>
      </c>
      <c r="E9">
        <v>1.2529999999999999</v>
      </c>
      <c r="F9">
        <f t="shared" si="1"/>
        <v>3.0181409033481688E+29</v>
      </c>
      <c r="G9">
        <f t="shared" si="2"/>
        <v>688368243131883.12</v>
      </c>
      <c r="H9" s="1">
        <v>1.82E-3</v>
      </c>
      <c r="I9" s="1">
        <f t="shared" si="3"/>
        <v>3.3123999999999998E-6</v>
      </c>
      <c r="M9" s="3"/>
      <c r="N9" s="3"/>
      <c r="O9" s="3"/>
    </row>
    <row r="10" spans="1:19">
      <c r="B10" t="s">
        <v>12</v>
      </c>
      <c r="C10">
        <v>435.83499999999998</v>
      </c>
      <c r="D10">
        <f t="shared" si="0"/>
        <v>688333887824520.75</v>
      </c>
      <c r="E10">
        <v>1.5027999999999999</v>
      </c>
      <c r="F10">
        <f t="shared" si="1"/>
        <v>4.7380354112761992E+29</v>
      </c>
      <c r="G10">
        <f t="shared" si="2"/>
        <v>1034428166622689.7</v>
      </c>
      <c r="H10" s="1">
        <v>9.7000000000000005E-4</v>
      </c>
      <c r="I10" s="1">
        <f t="shared" si="3"/>
        <v>9.4090000000000007E-7</v>
      </c>
      <c r="K10" s="3" t="s">
        <v>34</v>
      </c>
      <c r="L10" s="3" t="s">
        <v>33</v>
      </c>
      <c r="M10" s="3"/>
      <c r="N10" s="3"/>
      <c r="O10" s="3"/>
    </row>
    <row r="11" spans="1:19">
      <c r="B11" t="s">
        <v>13</v>
      </c>
      <c r="C11">
        <v>404.65600000000001</v>
      </c>
      <c r="D11">
        <f t="shared" si="0"/>
        <v>741370447985449.37</v>
      </c>
      <c r="E11">
        <v>1.7138</v>
      </c>
      <c r="F11">
        <f t="shared" si="1"/>
        <v>5.4963014114614588E+29</v>
      </c>
      <c r="G11">
        <f t="shared" si="2"/>
        <v>1270560673757463.2</v>
      </c>
      <c r="H11" s="1">
        <v>8.5999999999999998E-4</v>
      </c>
      <c r="I11" s="1">
        <f t="shared" si="3"/>
        <v>7.3959999999999998E-7</v>
      </c>
      <c r="K11" s="1">
        <v>1.7087000000000001</v>
      </c>
      <c r="L11" s="1">
        <v>4.7520999999999999E-16</v>
      </c>
      <c r="M11" s="3">
        <f>SQRT(1/J$8*SUM(1/I$8,1/I$10,1/I$11,1/I$12))/SQRT(4)</f>
        <v>1.1715321754556226E-17</v>
      </c>
      <c r="N11" s="3">
        <f>L11-M11</f>
        <v>4.6349467824544379E-16</v>
      </c>
      <c r="O11" s="3">
        <f>L11+M11</f>
        <v>4.8692532175455618E-16</v>
      </c>
      <c r="P11" s="3">
        <f>N11*1.602176487E-19</f>
        <v>7.4260027533448045E-35</v>
      </c>
      <c r="Q11" s="3">
        <f>L11*1.602176487E-19</f>
        <v>7.6137028838727002E-35</v>
      </c>
      <c r="R11" s="3">
        <f>O11*1.602176487E-19</f>
        <v>7.8014030144005948E-35</v>
      </c>
      <c r="S11" s="3">
        <f>M11*1.602176487E-19</f>
        <v>1.8770013052789569E-36</v>
      </c>
    </row>
    <row r="12" spans="1:19">
      <c r="B12" t="s">
        <v>14</v>
      </c>
      <c r="C12">
        <v>365.483</v>
      </c>
      <c r="D12">
        <f t="shared" si="0"/>
        <v>820831611867036.12</v>
      </c>
      <c r="E12">
        <v>2.0510000000000002</v>
      </c>
      <c r="F12">
        <f t="shared" si="1"/>
        <v>6.737645350402366E+29</v>
      </c>
      <c r="G12">
        <f t="shared" si="2"/>
        <v>1683525635939291.2</v>
      </c>
      <c r="H12" s="1">
        <v>1.48E-3</v>
      </c>
      <c r="I12" s="1">
        <f t="shared" si="3"/>
        <v>2.1903999999999998E-6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Chart1</vt:lpstr>
      <vt:lpstr>Chart2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</cp:lastModifiedBy>
  <dcterms:created xsi:type="dcterms:W3CDTF">2009-10-12T22:35:19Z</dcterms:created>
  <dcterms:modified xsi:type="dcterms:W3CDTF">2009-10-26T06:19:27Z</dcterms:modified>
</cp:coreProperties>
</file>