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270" windowWidth="14940" windowHeight="9150" activeTab="1"/>
  </bookViews>
  <sheets>
    <sheet name="Chart2" sheetId="4" r:id="rId1"/>
    <sheet name="Sheet1" sheetId="1" r:id="rId2"/>
  </sheets>
  <calcPr calcId="125725"/>
</workbook>
</file>

<file path=xl/calcChain.xml><?xml version="1.0" encoding="utf-8"?>
<calcChain xmlns="http://schemas.openxmlformats.org/spreadsheetml/2006/main">
  <c r="Z58" i="1"/>
  <c r="Z43"/>
  <c r="AB43" s="1"/>
  <c r="Z36"/>
  <c r="AB36" s="1"/>
  <c r="Z28"/>
  <c r="AB28" s="1"/>
  <c r="Z21"/>
  <c r="AB21" s="1"/>
  <c r="Z11"/>
  <c r="AB11" s="1"/>
  <c r="AB58"/>
  <c r="AB49"/>
  <c r="AB2"/>
  <c r="AA58"/>
  <c r="AA49"/>
  <c r="AA43"/>
  <c r="AA36"/>
  <c r="AA28"/>
  <c r="AA21"/>
  <c r="AA11"/>
  <c r="AA2"/>
  <c r="I58"/>
  <c r="W59"/>
  <c r="W62"/>
  <c r="W61"/>
  <c r="W60"/>
  <c r="W53"/>
  <c r="W52"/>
  <c r="W51"/>
  <c r="W50"/>
  <c r="W47"/>
  <c r="W46"/>
  <c r="W45"/>
  <c r="W44"/>
  <c r="W40"/>
  <c r="W39"/>
  <c r="W38"/>
  <c r="W37"/>
  <c r="W32"/>
  <c r="W31"/>
  <c r="W30"/>
  <c r="W29"/>
  <c r="W25"/>
  <c r="W24"/>
  <c r="W23"/>
  <c r="W22"/>
  <c r="W15"/>
  <c r="W14"/>
  <c r="W13"/>
  <c r="W12"/>
  <c r="W6"/>
  <c r="W5"/>
  <c r="W4"/>
  <c r="W3"/>
  <c r="J62"/>
  <c r="J61"/>
  <c r="J60"/>
  <c r="J59"/>
  <c r="J53"/>
  <c r="J52"/>
  <c r="J51"/>
  <c r="J50"/>
  <c r="J47"/>
  <c r="J46"/>
  <c r="J45"/>
  <c r="J44"/>
  <c r="J40"/>
  <c r="J39"/>
  <c r="J38"/>
  <c r="J37"/>
  <c r="J32"/>
  <c r="J31"/>
  <c r="J30"/>
  <c r="J29"/>
  <c r="J25"/>
  <c r="J24"/>
  <c r="J23"/>
  <c r="J22"/>
  <c r="J15"/>
  <c r="J14"/>
  <c r="J13"/>
  <c r="J12"/>
  <c r="H62"/>
  <c r="H61"/>
  <c r="H60"/>
  <c r="H59"/>
  <c r="H53"/>
  <c r="H52"/>
  <c r="H51"/>
  <c r="H50"/>
  <c r="H47"/>
  <c r="H46"/>
  <c r="H45"/>
  <c r="H44"/>
  <c r="S44" s="1"/>
  <c r="T44" s="1"/>
  <c r="U44" s="1"/>
  <c r="H40"/>
  <c r="H39"/>
  <c r="H38"/>
  <c r="H37"/>
  <c r="H32"/>
  <c r="H31"/>
  <c r="H30"/>
  <c r="S30" s="1"/>
  <c r="T30" s="1"/>
  <c r="U30" s="1"/>
  <c r="H29"/>
  <c r="H25"/>
  <c r="H24"/>
  <c r="H23"/>
  <c r="S23" s="1"/>
  <c r="T23" s="1"/>
  <c r="U23" s="1"/>
  <c r="H22"/>
  <c r="H15"/>
  <c r="H14"/>
  <c r="H13"/>
  <c r="S13" s="1"/>
  <c r="T13" s="1"/>
  <c r="U13" s="1"/>
  <c r="H12"/>
  <c r="J6"/>
  <c r="J5"/>
  <c r="H4"/>
  <c r="H3"/>
  <c r="S62"/>
  <c r="T62" s="1"/>
  <c r="U62" s="1"/>
  <c r="S61"/>
  <c r="T61" s="1"/>
  <c r="U61" s="1"/>
  <c r="X60"/>
  <c r="X61" s="1"/>
  <c r="X62" s="1"/>
  <c r="S60"/>
  <c r="T60" s="1"/>
  <c r="U60" s="1"/>
  <c r="X59"/>
  <c r="T59"/>
  <c r="U59" s="1"/>
  <c r="S59"/>
  <c r="S58"/>
  <c r="T58" s="1"/>
  <c r="U58" s="1"/>
  <c r="S53"/>
  <c r="T53" s="1"/>
  <c r="U53" s="1"/>
  <c r="S52"/>
  <c r="T52" s="1"/>
  <c r="U52" s="1"/>
  <c r="X51"/>
  <c r="X52" s="1"/>
  <c r="X53" s="1"/>
  <c r="S51"/>
  <c r="T51" s="1"/>
  <c r="U51" s="1"/>
  <c r="X50"/>
  <c r="T50"/>
  <c r="U50" s="1"/>
  <c r="S50"/>
  <c r="S49"/>
  <c r="T49" s="1"/>
  <c r="U49" s="1"/>
  <c r="S47"/>
  <c r="T47" s="1"/>
  <c r="U47" s="1"/>
  <c r="S46"/>
  <c r="T46" s="1"/>
  <c r="U46" s="1"/>
  <c r="X45"/>
  <c r="X46" s="1"/>
  <c r="X47" s="1"/>
  <c r="S45"/>
  <c r="T45" s="1"/>
  <c r="U45" s="1"/>
  <c r="X44"/>
  <c r="S43"/>
  <c r="T43" s="1"/>
  <c r="U43" s="1"/>
  <c r="S40"/>
  <c r="T40" s="1"/>
  <c r="U40" s="1"/>
  <c r="S39"/>
  <c r="T39" s="1"/>
  <c r="U39" s="1"/>
  <c r="X38"/>
  <c r="X39" s="1"/>
  <c r="X40" s="1"/>
  <c r="S38"/>
  <c r="T38" s="1"/>
  <c r="U38" s="1"/>
  <c r="X37"/>
  <c r="T37"/>
  <c r="U37" s="1"/>
  <c r="S37"/>
  <c r="S36"/>
  <c r="T36" s="1"/>
  <c r="U36" s="1"/>
  <c r="S32"/>
  <c r="T32" s="1"/>
  <c r="U32" s="1"/>
  <c r="S31"/>
  <c r="T31" s="1"/>
  <c r="U31" s="1"/>
  <c r="X30"/>
  <c r="X31" s="1"/>
  <c r="X32" s="1"/>
  <c r="X29"/>
  <c r="S29"/>
  <c r="T29" s="1"/>
  <c r="U29" s="1"/>
  <c r="S28"/>
  <c r="T28" s="1"/>
  <c r="U28" s="1"/>
  <c r="S25"/>
  <c r="T25" s="1"/>
  <c r="U25" s="1"/>
  <c r="S24"/>
  <c r="T24" s="1"/>
  <c r="U24" s="1"/>
  <c r="X23"/>
  <c r="X24" s="1"/>
  <c r="X25" s="1"/>
  <c r="X22"/>
  <c r="S22"/>
  <c r="T22" s="1"/>
  <c r="U22" s="1"/>
  <c r="S21"/>
  <c r="T21" s="1"/>
  <c r="U21" s="1"/>
  <c r="S15"/>
  <c r="T15" s="1"/>
  <c r="U15" s="1"/>
  <c r="S14"/>
  <c r="T14" s="1"/>
  <c r="U14" s="1"/>
  <c r="X12"/>
  <c r="X13" s="1"/>
  <c r="X14" s="1"/>
  <c r="X15" s="1"/>
  <c r="S12"/>
  <c r="T12" s="1"/>
  <c r="U12" s="1"/>
  <c r="T11"/>
  <c r="U11" s="1"/>
  <c r="S11"/>
  <c r="H5"/>
  <c r="I49"/>
  <c r="I43"/>
  <c r="I36"/>
  <c r="I28"/>
  <c r="I21"/>
  <c r="I11"/>
  <c r="I2"/>
  <c r="X3"/>
  <c r="X4" s="1"/>
  <c r="X5" s="1"/>
  <c r="X6" s="1"/>
  <c r="G58"/>
  <c r="G49"/>
  <c r="G43"/>
  <c r="G36"/>
  <c r="G28"/>
  <c r="G21"/>
  <c r="G11"/>
  <c r="E58"/>
  <c r="E49"/>
  <c r="E43"/>
  <c r="E36"/>
  <c r="E28"/>
  <c r="E21"/>
  <c r="E11"/>
  <c r="E2"/>
  <c r="G2"/>
  <c r="S5"/>
  <c r="T5" s="1"/>
  <c r="S6"/>
  <c r="T6"/>
  <c r="O59"/>
  <c r="O60"/>
  <c r="O61"/>
  <c r="O62"/>
  <c r="O50"/>
  <c r="O51"/>
  <c r="O52"/>
  <c r="O53"/>
  <c r="O44"/>
  <c r="O45"/>
  <c r="O46"/>
  <c r="O47"/>
  <c r="O37"/>
  <c r="O38"/>
  <c r="O39"/>
  <c r="O40"/>
  <c r="O29"/>
  <c r="O30"/>
  <c r="O31"/>
  <c r="O32"/>
  <c r="O22"/>
  <c r="O23"/>
  <c r="O24"/>
  <c r="O25"/>
  <c r="O12"/>
  <c r="O13"/>
  <c r="O14"/>
  <c r="O15"/>
  <c r="O6"/>
  <c r="O5"/>
  <c r="O4"/>
  <c r="O3"/>
  <c r="K58"/>
  <c r="K49"/>
  <c r="K43"/>
  <c r="K36"/>
  <c r="K28"/>
  <c r="K21"/>
  <c r="K11"/>
  <c r="S4"/>
  <c r="T4" s="1"/>
  <c r="U4" s="1"/>
  <c r="J4"/>
  <c r="J3"/>
  <c r="H6"/>
  <c r="S3"/>
  <c r="T3" s="1"/>
  <c r="U3" s="1"/>
  <c r="K2"/>
  <c r="T2"/>
  <c r="U2"/>
  <c r="S2"/>
  <c r="O58"/>
  <c r="O49"/>
  <c r="O43"/>
  <c r="O36"/>
  <c r="O28"/>
  <c r="O21"/>
  <c r="O11"/>
  <c r="O2"/>
  <c r="J58"/>
  <c r="J49"/>
  <c r="J43"/>
  <c r="J36"/>
  <c r="J28"/>
  <c r="J21"/>
  <c r="J11"/>
  <c r="J2"/>
  <c r="H58"/>
  <c r="H49"/>
  <c r="H43"/>
  <c r="H36"/>
  <c r="H28"/>
  <c r="H21"/>
  <c r="H11"/>
  <c r="H2"/>
  <c r="F11"/>
  <c r="D11"/>
  <c r="F21"/>
  <c r="D21"/>
  <c r="F28"/>
  <c r="D28"/>
  <c r="F36"/>
  <c r="D36"/>
  <c r="F43"/>
  <c r="D43"/>
  <c r="D49"/>
  <c r="F58"/>
  <c r="D58"/>
  <c r="F49"/>
  <c r="F2"/>
  <c r="D2"/>
  <c r="Y2" l="1"/>
  <c r="Z2" s="1"/>
  <c r="U6"/>
  <c r="U5"/>
  <c r="Y58" l="1"/>
  <c r="Y36"/>
  <c r="Y49"/>
  <c r="Z49" s="1"/>
  <c r="Y43"/>
  <c r="Y28"/>
  <c r="Y21"/>
  <c r="Y11"/>
</calcChain>
</file>

<file path=xl/sharedStrings.xml><?xml version="1.0" encoding="utf-8"?>
<sst xmlns="http://schemas.openxmlformats.org/spreadsheetml/2006/main" count="132" uniqueCount="43">
  <si>
    <t>Drop</t>
  </si>
  <si>
    <t>Up time (s)</t>
  </si>
  <si>
    <t>Down time (s)</t>
  </si>
  <si>
    <t>Average time down (s)</t>
  </si>
  <si>
    <t>Average time up (s)</t>
  </si>
  <si>
    <t>Average velocity down (m/s)</t>
  </si>
  <si>
    <t>Average velocity up (m/s)</t>
  </si>
  <si>
    <t>Thermistor (Mohms)</t>
  </si>
  <si>
    <t xml:space="preserve">Density of mineral oil in kg/m^3 </t>
  </si>
  <si>
    <t>Ted</t>
  </si>
  <si>
    <t>Bill</t>
  </si>
  <si>
    <t>Raif</t>
  </si>
  <si>
    <t>Chazz</t>
  </si>
  <si>
    <t>Bert</t>
  </si>
  <si>
    <t>Pubert</t>
  </si>
  <si>
    <t>.</t>
  </si>
  <si>
    <t>Lil Flip</t>
  </si>
  <si>
    <t>Lil Wayne</t>
  </si>
  <si>
    <t>constant b in mPa</t>
  </si>
  <si>
    <t>Separation of the plates (in m)</t>
  </si>
  <si>
    <t>Pressure (in Pa)</t>
  </si>
  <si>
    <t>Viscosity of Air in (Ns/m^2)</t>
  </si>
  <si>
    <t>Temperature (in dec C)</t>
  </si>
  <si>
    <t>radius of drop (in m)</t>
  </si>
  <si>
    <t>mass of drop (in kg)</t>
  </si>
  <si>
    <t>charge of drop (in C)</t>
  </si>
  <si>
    <t>AVG:</t>
  </si>
  <si>
    <t>STDEV time down (s)</t>
  </si>
  <si>
    <t>STDEV time up (s)</t>
  </si>
  <si>
    <t>STDEV velocity down</t>
  </si>
  <si>
    <t>STDEV Velocity up</t>
  </si>
  <si>
    <t>approx partial charge wrt velocity</t>
  </si>
  <si>
    <t>STDEV vel</t>
  </si>
  <si>
    <t>STDEV of charge</t>
  </si>
  <si>
    <t>SEM of charge</t>
  </si>
  <si>
    <t>AVG+dv:</t>
  </si>
  <si>
    <t>AVG-dv:</t>
  </si>
  <si>
    <t>vd using + dv</t>
  </si>
  <si>
    <t>vd using - dv</t>
  </si>
  <si>
    <t>vu using - dv</t>
  </si>
  <si>
    <t>vu using + dv</t>
  </si>
  <si>
    <t>Graph Charge</t>
  </si>
  <si>
    <t>Graph SEM</t>
  </si>
</sst>
</file>

<file path=xl/styles.xml><?xml version="1.0" encoding="utf-8"?>
<styleSheet xmlns="http://schemas.openxmlformats.org/spreadsheetml/2006/main">
  <numFmts count="1">
    <numFmt numFmtId="164" formatCode="0.000E+00"/>
  </numFmts>
  <fonts count="4">
    <font>
      <sz val="10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 applyNumberFormat="0" applyFont="0" applyFill="0" applyBorder="0" applyAlignment="0" applyProtection="0"/>
  </cellStyleXfs>
  <cellXfs count="26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>
      <alignment wrapText="1"/>
    </xf>
    <xf numFmtId="0" fontId="1" fillId="0" borderId="0" xfId="0" applyNumberFormat="1" applyFont="1" applyFill="1" applyBorder="1" applyAlignment="1">
      <alignment horizontal="right" wrapText="1"/>
    </xf>
    <xf numFmtId="0" fontId="1" fillId="0" borderId="0" xfId="0" applyNumberFormat="1" applyFont="1" applyFill="1" applyBorder="1" applyAlignment="1">
      <alignment horizontal="left" wrapText="1"/>
    </xf>
    <xf numFmtId="11" fontId="1" fillId="0" borderId="0" xfId="0" applyNumberFormat="1" applyFont="1" applyFill="1" applyBorder="1" applyAlignment="1">
      <alignment wrapText="1"/>
    </xf>
    <xf numFmtId="164" fontId="1" fillId="0" borderId="0" xfId="0" applyNumberFormat="1" applyFont="1" applyFill="1" applyBorder="1" applyAlignment="1">
      <alignment wrapText="1"/>
    </xf>
    <xf numFmtId="164" fontId="0" fillId="0" borderId="0" xfId="0" applyNumberFormat="1" applyFont="1" applyFill="1" applyBorder="1" applyAlignment="1"/>
    <xf numFmtId="0" fontId="3" fillId="0" borderId="0" xfId="0" applyNumberFormat="1" applyFont="1" applyFill="1" applyBorder="1" applyAlignment="1"/>
    <xf numFmtId="11" fontId="0" fillId="0" borderId="0" xfId="0" applyNumberFormat="1" applyFont="1" applyFill="1" applyBorder="1" applyAlignment="1"/>
    <xf numFmtId="0" fontId="1" fillId="2" borderId="0" xfId="0" applyNumberFormat="1" applyFont="1" applyFill="1" applyBorder="1" applyAlignment="1">
      <alignment wrapText="1"/>
    </xf>
    <xf numFmtId="0" fontId="0" fillId="2" borderId="0" xfId="0" applyNumberFormat="1" applyFont="1" applyFill="1" applyBorder="1" applyAlignment="1"/>
    <xf numFmtId="0" fontId="1" fillId="3" borderId="0" xfId="0" applyNumberFormat="1" applyFont="1" applyFill="1" applyBorder="1" applyAlignment="1">
      <alignment wrapText="1"/>
    </xf>
    <xf numFmtId="0" fontId="0" fillId="3" borderId="0" xfId="0" applyNumberFormat="1" applyFont="1" applyFill="1" applyBorder="1" applyAlignment="1"/>
    <xf numFmtId="0" fontId="2" fillId="3" borderId="0" xfId="0" applyNumberFormat="1" applyFont="1" applyFill="1" applyBorder="1" applyAlignment="1">
      <alignment horizontal="right" wrapText="1"/>
    </xf>
    <xf numFmtId="0" fontId="1" fillId="3" borderId="0" xfId="0" applyNumberFormat="1" applyFont="1" applyFill="1" applyBorder="1" applyAlignment="1">
      <alignment horizontal="right" wrapText="1"/>
    </xf>
    <xf numFmtId="0" fontId="0" fillId="3" borderId="0" xfId="0" applyNumberFormat="1" applyFont="1" applyFill="1" applyBorder="1" applyAlignment="1">
      <alignment horizontal="right"/>
    </xf>
    <xf numFmtId="0" fontId="1" fillId="4" borderId="0" xfId="0" applyNumberFormat="1" applyFont="1" applyFill="1" applyBorder="1" applyAlignment="1">
      <alignment wrapText="1"/>
    </xf>
    <xf numFmtId="0" fontId="1" fillId="0" borderId="1" xfId="0" applyNumberFormat="1" applyFont="1" applyFill="1" applyBorder="1" applyAlignment="1">
      <alignment wrapText="1"/>
    </xf>
    <xf numFmtId="0" fontId="1" fillId="2" borderId="1" xfId="0" applyNumberFormat="1" applyFont="1" applyFill="1" applyBorder="1" applyAlignment="1">
      <alignment wrapText="1"/>
    </xf>
    <xf numFmtId="0" fontId="2" fillId="3" borderId="1" xfId="0" applyNumberFormat="1" applyFont="1" applyFill="1" applyBorder="1" applyAlignment="1">
      <alignment wrapText="1"/>
    </xf>
    <xf numFmtId="0" fontId="2" fillId="3" borderId="1" xfId="0" applyNumberFormat="1" applyFont="1" applyFill="1" applyBorder="1" applyAlignment="1">
      <alignment horizontal="right" wrapText="1"/>
    </xf>
    <xf numFmtId="164" fontId="1" fillId="0" borderId="1" xfId="0" applyNumberFormat="1" applyFont="1" applyFill="1" applyBorder="1" applyAlignment="1">
      <alignment wrapText="1"/>
    </xf>
    <xf numFmtId="0" fontId="2" fillId="0" borderId="1" xfId="0" applyNumberFormat="1" applyFont="1" applyFill="1" applyBorder="1" applyAlignment="1">
      <alignment wrapText="1"/>
    </xf>
    <xf numFmtId="0" fontId="0" fillId="0" borderId="1" xfId="0" applyNumberFormat="1" applyFont="1" applyFill="1" applyBorder="1" applyAlignment="1"/>
    <xf numFmtId="11" fontId="2" fillId="0" borderId="1" xfId="0" applyNumberFormat="1" applyFont="1" applyFill="1" applyBorder="1" applyAlignment="1">
      <alignment wrapText="1"/>
    </xf>
    <xf numFmtId="164" fontId="2" fillId="0" borderId="1" xfId="0" applyNumberFormat="1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layout/>
    </c:title>
    <c:plotArea>
      <c:layout/>
      <c:scatterChart>
        <c:scatterStyle val="lineMarker"/>
        <c:ser>
          <c:idx val="0"/>
          <c:order val="0"/>
          <c:tx>
            <c:v>Droplets</c:v>
          </c:tx>
          <c:spPr>
            <a:ln w="28575">
              <a:noFill/>
            </a:ln>
          </c:spPr>
          <c:errBars>
            <c:errDir val="y"/>
            <c:errBarType val="both"/>
            <c:errValType val="cust"/>
            <c:plus>
              <c:numRef>
                <c:f>(Sheet1!$AB$2,Sheet1!$AB$11,Sheet1!$AB$21,Sheet1!$AB$28,Sheet1!$AB$36,Sheet1!$AB$43,Sheet1!$AB$49,Sheet1!$AB$58)</c:f>
                <c:numCache>
                  <c:formatCode>General</c:formatCode>
                  <c:ptCount val="8"/>
                  <c:pt idx="0">
                    <c:v>4.0828599733259904E-2</c:v>
                  </c:pt>
                  <c:pt idx="1">
                    <c:v>0.11843619667723289</c:v>
                  </c:pt>
                  <c:pt idx="2">
                    <c:v>0.25929649024382107</c:v>
                  </c:pt>
                  <c:pt idx="3">
                    <c:v>0.10383462504473512</c:v>
                  </c:pt>
                  <c:pt idx="4">
                    <c:v>0.21530373175899548</c:v>
                  </c:pt>
                  <c:pt idx="5">
                    <c:v>4.8830165903609437</c:v>
                  </c:pt>
                  <c:pt idx="6">
                    <c:v>9.6179792029513683E-2</c:v>
                  </c:pt>
                  <c:pt idx="7">
                    <c:v>0.48163227071068448</c:v>
                  </c:pt>
                </c:numCache>
              </c:numRef>
            </c:plus>
            <c:minus>
              <c:numRef>
                <c:f>(Sheet1!$AB$2,Sheet1!$AB$11,Sheet1!$AB$21,Sheet1!$AB$28,Sheet1!$AB$36,Sheet1!$AB$43,Sheet1!$AB$49,Sheet1!$AB$58)</c:f>
                <c:numCache>
                  <c:formatCode>General</c:formatCode>
                  <c:ptCount val="8"/>
                  <c:pt idx="0">
                    <c:v>4.0828599733259904E-2</c:v>
                  </c:pt>
                  <c:pt idx="1">
                    <c:v>0.11843619667723289</c:v>
                  </c:pt>
                  <c:pt idx="2">
                    <c:v>0.25929649024382107</c:v>
                  </c:pt>
                  <c:pt idx="3">
                    <c:v>0.10383462504473512</c:v>
                  </c:pt>
                  <c:pt idx="4">
                    <c:v>0.21530373175899548</c:v>
                  </c:pt>
                  <c:pt idx="5">
                    <c:v>4.8830165903609437</c:v>
                  </c:pt>
                  <c:pt idx="6">
                    <c:v>9.6179792029513683E-2</c:v>
                  </c:pt>
                  <c:pt idx="7">
                    <c:v>0.48163227071068448</c:v>
                  </c:pt>
                </c:numCache>
              </c:numRef>
            </c:minus>
          </c:errBars>
          <c:xVal>
            <c:numRef>
              <c:f>(Sheet1!$A$2,Sheet1!$A$10,Sheet1!$A$20,Sheet1!$A$27,Sheet1!$A$35,Sheet1!$A$42,Sheet1!$A$48,Sheet1!$A$57)</c:f>
              <c:numCache>
                <c:formatCode>General</c:formatCode>
                <c:ptCount val="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</c:numCache>
            </c:numRef>
          </c:xVal>
          <c:yVal>
            <c:numRef>
              <c:f>(Sheet1!$AA$2,Sheet1!$AA$11,Sheet1!$AA$21,Sheet1!$AA$28,Sheet1!$AA$36,Sheet1!$AA$43,Sheet1!$AA$49,Sheet1!$AA$58)</c:f>
              <c:numCache>
                <c:formatCode>0.000E+00</c:formatCode>
                <c:ptCount val="8"/>
                <c:pt idx="0">
                  <c:v>1.1701088077419257</c:v>
                </c:pt>
                <c:pt idx="1">
                  <c:v>2.719847535051326</c:v>
                </c:pt>
                <c:pt idx="2">
                  <c:v>1.2183322676423691</c:v>
                </c:pt>
                <c:pt idx="3">
                  <c:v>2.9616121344596222</c:v>
                </c:pt>
                <c:pt idx="4">
                  <c:v>1.2576732811879703</c:v>
                </c:pt>
                <c:pt idx="5">
                  <c:v>1.541422797431746</c:v>
                </c:pt>
                <c:pt idx="6">
                  <c:v>2.4780999354507056</c:v>
                </c:pt>
                <c:pt idx="7">
                  <c:v>2.2008760054285568</c:v>
                </c:pt>
              </c:numCache>
            </c:numRef>
          </c:yVal>
        </c:ser>
        <c:axId val="57329152"/>
        <c:axId val="60645376"/>
      </c:scatterChart>
      <c:valAx>
        <c:axId val="57329152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Drop number</a:t>
                </a:r>
              </a:p>
            </c:rich>
          </c:tx>
          <c:layout/>
        </c:title>
        <c:numFmt formatCode="General" sourceLinked="1"/>
        <c:tickLblPos val="nextTo"/>
        <c:crossAx val="60645376"/>
        <c:crosses val="autoZero"/>
        <c:crossBetween val="midCat"/>
      </c:valAx>
      <c:valAx>
        <c:axId val="60645376"/>
        <c:scaling>
          <c:orientation val="minMax"/>
          <c:max val="6.4"/>
          <c:min val="0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Charge (in C) E-19</a:t>
                </a:r>
              </a:p>
            </c:rich>
          </c:tx>
          <c:layout/>
        </c:title>
        <c:numFmt formatCode="General" sourceLinked="0"/>
        <c:tickLblPos val="nextTo"/>
        <c:crossAx val="57329152"/>
        <c:crosses val="autoZero"/>
        <c:crossBetween val="midCat"/>
        <c:majorUnit val="1.6020000000000001"/>
        <c:minorUnit val="0.2"/>
      </c:valAx>
    </c:plotArea>
    <c:legend>
      <c:legendPos val="r"/>
      <c:layout/>
    </c:legend>
    <c:plotVisOnly val="1"/>
  </c:chart>
  <c:userShapes r:id="rId1"/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95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76238" cy="629027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0.0413</cdr:x>
      <cdr:y>0.69265</cdr:y>
    </cdr:from>
    <cdr:to>
      <cdr:x>0.0837</cdr:x>
      <cdr:y>0.73913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358369" y="4356982"/>
          <a:ext cx="367797" cy="29235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100"/>
            <a:t>1 e</a:t>
          </a:r>
        </a:p>
      </cdr:txBody>
    </cdr:sp>
  </cdr:relSizeAnchor>
  <cdr:relSizeAnchor xmlns:cdr="http://schemas.openxmlformats.org/drawingml/2006/chartDrawing">
    <cdr:from>
      <cdr:x>0.04022</cdr:x>
      <cdr:y>0.49325</cdr:y>
    </cdr:from>
    <cdr:to>
      <cdr:x>0.08261</cdr:x>
      <cdr:y>0.53973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348935" y="3102698"/>
          <a:ext cx="367797" cy="29235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100"/>
            <a:t>2 e</a:t>
          </a:r>
        </a:p>
      </cdr:txBody>
    </cdr:sp>
  </cdr:relSizeAnchor>
  <cdr:relSizeAnchor xmlns:cdr="http://schemas.openxmlformats.org/drawingml/2006/chartDrawing">
    <cdr:from>
      <cdr:x>0.03913</cdr:x>
      <cdr:y>0.28486</cdr:y>
    </cdr:from>
    <cdr:to>
      <cdr:x>0.08152</cdr:x>
      <cdr:y>0.33133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339505" y="1791832"/>
          <a:ext cx="367797" cy="29235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100"/>
            <a:t>3 e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B100"/>
  <sheetViews>
    <sheetView tabSelected="1" topLeftCell="Q25" zoomScale="85" zoomScaleNormal="85" workbookViewId="0">
      <selection activeCell="Z59" sqref="Z59"/>
    </sheetView>
  </sheetViews>
  <sheetFormatPr defaultRowHeight="12.75"/>
  <cols>
    <col min="1" max="1" width="9.28515625" bestFit="1" customWidth="1"/>
    <col min="2" max="2" width="10.140625" bestFit="1" customWidth="1"/>
    <col min="3" max="3" width="12.42578125" bestFit="1" customWidth="1"/>
    <col min="4" max="4" width="19.5703125" style="10" bestFit="1" customWidth="1"/>
    <col min="5" max="5" width="19.140625" style="12" bestFit="1" customWidth="1"/>
    <col min="6" max="6" width="17.28515625" style="10" bestFit="1" customWidth="1"/>
    <col min="7" max="7" width="16.85546875" style="15" bestFit="1" customWidth="1"/>
    <col min="8" max="8" width="24.42578125" style="10" bestFit="1" customWidth="1"/>
    <col min="9" max="9" width="19.140625" style="15" bestFit="1" customWidth="1"/>
    <col min="10" max="10" width="22.140625" bestFit="1" customWidth="1"/>
    <col min="11" max="11" width="17.28515625" style="12" bestFit="1" customWidth="1"/>
    <col min="12" max="12" width="17.85546875" bestFit="1" customWidth="1"/>
    <col min="13" max="13" width="20.140625" bestFit="1" customWidth="1"/>
    <col min="14" max="14" width="23.85546875" bestFit="1" customWidth="1"/>
    <col min="15" max="15" width="14.5703125" style="6" bestFit="1" customWidth="1"/>
    <col min="16" max="16" width="27.42578125" bestFit="1" customWidth="1"/>
    <col min="17" max="17" width="27.28515625" bestFit="1" customWidth="1"/>
    <col min="18" max="18" width="16.28515625" bestFit="1" customWidth="1"/>
    <col min="19" max="20" width="17.7109375" bestFit="1" customWidth="1"/>
    <col min="21" max="21" width="18.42578125" style="6" bestFit="1" customWidth="1"/>
    <col min="22" max="22" width="15.7109375" bestFit="1" customWidth="1"/>
    <col min="23" max="23" width="28.5703125" bestFit="1" customWidth="1"/>
    <col min="24" max="24" width="12.42578125" style="8" bestFit="1" customWidth="1"/>
    <col min="25" max="25" width="15.5703125" style="8" bestFit="1" customWidth="1"/>
    <col min="26" max="26" width="13.42578125" style="8" bestFit="1" customWidth="1"/>
    <col min="27" max="27" width="17.28515625" style="6" bestFit="1" customWidth="1"/>
    <col min="28" max="28" width="9.140625" style="8"/>
  </cols>
  <sheetData>
    <row r="1" spans="1:28" ht="12.75" customHeight="1">
      <c r="A1" s="17" t="s">
        <v>0</v>
      </c>
      <c r="B1" s="17" t="s">
        <v>1</v>
      </c>
      <c r="C1" s="17" t="s">
        <v>2</v>
      </c>
      <c r="D1" s="18" t="s">
        <v>3</v>
      </c>
      <c r="E1" s="19" t="s">
        <v>27</v>
      </c>
      <c r="F1" s="18" t="s">
        <v>4</v>
      </c>
      <c r="G1" s="20" t="s">
        <v>28</v>
      </c>
      <c r="H1" s="18" t="s">
        <v>5</v>
      </c>
      <c r="I1" s="20" t="s">
        <v>29</v>
      </c>
      <c r="J1" s="18" t="s">
        <v>6</v>
      </c>
      <c r="K1" s="19" t="s">
        <v>30</v>
      </c>
      <c r="L1" s="17" t="s">
        <v>7</v>
      </c>
      <c r="M1" s="17" t="s">
        <v>22</v>
      </c>
      <c r="N1" s="17" t="s">
        <v>21</v>
      </c>
      <c r="O1" s="21" t="s">
        <v>20</v>
      </c>
      <c r="P1" s="17" t="s">
        <v>19</v>
      </c>
      <c r="Q1" s="17" t="s">
        <v>8</v>
      </c>
      <c r="R1" s="17" t="s">
        <v>18</v>
      </c>
      <c r="S1" s="22" t="s">
        <v>23</v>
      </c>
      <c r="T1" s="22" t="s">
        <v>24</v>
      </c>
      <c r="U1" s="25" t="s">
        <v>25</v>
      </c>
      <c r="V1" s="23"/>
      <c r="W1" s="22" t="s">
        <v>31</v>
      </c>
      <c r="X1" s="24" t="s">
        <v>32</v>
      </c>
      <c r="Y1" s="24" t="s">
        <v>33</v>
      </c>
      <c r="Z1" s="24" t="s">
        <v>34</v>
      </c>
      <c r="AA1" s="25" t="s">
        <v>41</v>
      </c>
      <c r="AB1" s="24" t="s">
        <v>42</v>
      </c>
    </row>
    <row r="2" spans="1:28" ht="12.75" customHeight="1">
      <c r="A2" s="1">
        <v>1</v>
      </c>
      <c r="B2" s="1">
        <v>11.6</v>
      </c>
      <c r="C2" s="1">
        <v>20.3</v>
      </c>
      <c r="D2" s="9">
        <f>AVERAGE(C2:C9)</f>
        <v>21.5625</v>
      </c>
      <c r="E2" s="11">
        <f>STDEV(C2:C9)</f>
        <v>1.1661138145873475</v>
      </c>
      <c r="F2" s="9">
        <f>AVERAGE(B2:B9)</f>
        <v>12.2125</v>
      </c>
      <c r="G2" s="14">
        <f>STDEV(B2:B9)</f>
        <v>0.69782826376859619</v>
      </c>
      <c r="H2" s="9">
        <f>0.0005/D2</f>
        <v>2.318840579710145E-5</v>
      </c>
      <c r="I2" s="14">
        <f>0.0005/(D2-E2)-H2</f>
        <v>1.3257407509569707E-6</v>
      </c>
      <c r="J2" s="9">
        <f>0.0005/F2</f>
        <v>4.0941658137154556E-5</v>
      </c>
      <c r="K2" s="11">
        <f>0.0005/(F2-G2)-J2</f>
        <v>2.4812037084618273E-6</v>
      </c>
      <c r="L2" s="1">
        <v>1.9730000000000001</v>
      </c>
      <c r="M2" s="1">
        <v>25</v>
      </c>
      <c r="N2" s="4">
        <v>1.8479999999999999E-5</v>
      </c>
      <c r="O2" s="5">
        <f>101325*EXP(-0.0289*9.8*(5335*0.3048)/(8.314*(M2+273.15)))</f>
        <v>84144.919745908526</v>
      </c>
      <c r="P2" s="4">
        <v>7.6E-3</v>
      </c>
      <c r="Q2" s="1">
        <v>886</v>
      </c>
      <c r="R2" s="4">
        <v>8.2000000000000007E-3</v>
      </c>
      <c r="S2" s="4">
        <f>SQRT((R2/2/O2)^2+(9/2*N2*H2/9.8/Q2))-(R2/(2*O2))</f>
        <v>4.2504918694215742E-7</v>
      </c>
      <c r="T2" s="4">
        <f>PI()*4/3*S2^3*Q2</f>
        <v>2.8499674540952944E-16</v>
      </c>
      <c r="U2" s="5">
        <f>T2*9.8*(H2+J2)/(H2*501.7/(P2))</f>
        <v>1.1701088077419258E-19</v>
      </c>
      <c r="Y2" s="8">
        <f>SQRT((W3*X3)^2+(W4*X4)^2+(W5*X5)^2+(W6*X6)^2)</f>
        <v>1.1548071895095737E-20</v>
      </c>
      <c r="Z2" s="8">
        <f>Y2/SQRT(COUNT(C2:C9))</f>
        <v>4.0828599733259902E-21</v>
      </c>
      <c r="AA2" s="6">
        <f>U2*10^19</f>
        <v>1.1701088077419257</v>
      </c>
      <c r="AB2" s="8">
        <f>Z2*10^19</f>
        <v>4.0828599733259904E-2</v>
      </c>
    </row>
    <row r="3" spans="1:28" ht="12.75" customHeight="1">
      <c r="A3" s="1" t="s">
        <v>9</v>
      </c>
      <c r="B3" s="1">
        <v>10.9</v>
      </c>
      <c r="C3" s="1">
        <v>22.4</v>
      </c>
      <c r="D3" s="9"/>
      <c r="E3" s="11"/>
      <c r="F3" s="9"/>
      <c r="G3" s="13" t="s">
        <v>35</v>
      </c>
      <c r="H3" s="16">
        <f>H2-I2/100</f>
        <v>2.3175148389591878E-5</v>
      </c>
      <c r="I3" s="13" t="s">
        <v>26</v>
      </c>
      <c r="J3" s="16">
        <f>J2</f>
        <v>4.0941658137154556E-5</v>
      </c>
      <c r="K3" s="11"/>
      <c r="M3" s="1">
        <v>25</v>
      </c>
      <c r="N3" s="4">
        <v>1.8479999999999999E-5</v>
      </c>
      <c r="O3" s="5">
        <f>101325*EXP(-0.0289*9.8*(5335*0.3048)/(8.314*(M3+273.15)))</f>
        <v>84144.919745908526</v>
      </c>
      <c r="P3" s="4">
        <v>7.6E-3</v>
      </c>
      <c r="Q3" s="1">
        <v>886</v>
      </c>
      <c r="R3" s="4">
        <v>8.2000000000000007E-3</v>
      </c>
      <c r="S3" s="4">
        <f t="shared" ref="S3:S6" si="0">SQRT((R3/2/O3)^2+(9/2*N3*H3/9.8/Q3))-(R3/(2*O3))</f>
        <v>4.2491516592594514E-7</v>
      </c>
      <c r="T3" s="4">
        <f t="shared" ref="T3:T6" si="1">PI()*4/3*S3^3*Q3</f>
        <v>2.8472724593125128E-16</v>
      </c>
      <c r="U3" s="5">
        <f t="shared" ref="U3:U6" si="2">T3*9.8*(H3+J3)/(H3*501.7/(P3))</f>
        <v>1.169429254500896E-19</v>
      </c>
      <c r="V3" s="7" t="s">
        <v>37</v>
      </c>
      <c r="W3" s="8">
        <f>(U2-U3)/(X3/100)</f>
        <v>5.1258380685611698E-15</v>
      </c>
      <c r="X3" s="8">
        <f>I2</f>
        <v>1.3257407509569707E-6</v>
      </c>
    </row>
    <row r="4" spans="1:28" ht="12.75" customHeight="1">
      <c r="A4" s="1"/>
      <c r="B4" s="1">
        <v>12</v>
      </c>
      <c r="C4" s="1">
        <v>22.2</v>
      </c>
      <c r="D4" s="9"/>
      <c r="E4" s="11"/>
      <c r="F4" s="9"/>
      <c r="G4" s="13" t="s">
        <v>36</v>
      </c>
      <c r="H4" s="16">
        <f>H2+I2/100</f>
        <v>2.3201663204611021E-5</v>
      </c>
      <c r="I4" s="13" t="s">
        <v>26</v>
      </c>
      <c r="J4" s="16">
        <f>J2</f>
        <v>4.0941658137154556E-5</v>
      </c>
      <c r="K4" s="11"/>
      <c r="L4" s="1"/>
      <c r="M4" s="1">
        <v>25</v>
      </c>
      <c r="N4" s="4">
        <v>1.8479999999999999E-5</v>
      </c>
      <c r="O4" s="5">
        <f>101325*EXP(-0.0289*9.8*(5335*0.3048)/(8.314*(M4+273.15)))</f>
        <v>84144.919745908526</v>
      </c>
      <c r="P4" s="4">
        <v>7.6E-3</v>
      </c>
      <c r="Q4" s="1">
        <v>886</v>
      </c>
      <c r="R4" s="4">
        <v>8.2000000000000007E-3</v>
      </c>
      <c r="S4" s="4">
        <f t="shared" si="0"/>
        <v>4.2518317005732535E-7</v>
      </c>
      <c r="T4" s="4">
        <f t="shared" si="1"/>
        <v>2.8526633860522333E-16</v>
      </c>
      <c r="U4" s="5">
        <f t="shared" si="2"/>
        <v>1.1707884262429577E-19</v>
      </c>
      <c r="V4" s="7" t="s">
        <v>38</v>
      </c>
      <c r="W4" s="8">
        <f>(U2-U4)/(X3/100)</f>
        <v>-5.1263303216809866E-15</v>
      </c>
      <c r="X4" s="8">
        <f>X3</f>
        <v>1.3257407509569707E-6</v>
      </c>
    </row>
    <row r="5" spans="1:28" ht="12.75" customHeight="1">
      <c r="A5" s="1"/>
      <c r="B5" s="1">
        <v>12.5</v>
      </c>
      <c r="C5" s="1">
        <v>23.3</v>
      </c>
      <c r="D5" s="9"/>
      <c r="E5" s="11"/>
      <c r="F5" s="9"/>
      <c r="G5" s="13" t="s">
        <v>26</v>
      </c>
      <c r="H5" s="16">
        <f>H2</f>
        <v>2.318840579710145E-5</v>
      </c>
      <c r="I5" s="13" t="s">
        <v>35</v>
      </c>
      <c r="J5" s="16">
        <f>J2+K2/100</f>
        <v>4.0966470174239176E-5</v>
      </c>
      <c r="K5" s="11"/>
      <c r="L5" s="1"/>
      <c r="M5" s="1">
        <v>25</v>
      </c>
      <c r="N5" s="4">
        <v>1.8479999999999999E-5</v>
      </c>
      <c r="O5" s="5">
        <f>101325*EXP(-0.0289*9.8*(5335*0.3048)/(8.314*(M5+273.15)))</f>
        <v>84144.919745908526</v>
      </c>
      <c r="P5" s="4">
        <v>7.6E-3</v>
      </c>
      <c r="Q5" s="1">
        <v>886</v>
      </c>
      <c r="R5" s="4">
        <v>8.2000000000000007E-3</v>
      </c>
      <c r="S5" s="4">
        <f t="shared" si="0"/>
        <v>4.2504918694215742E-7</v>
      </c>
      <c r="T5" s="4">
        <f t="shared" si="1"/>
        <v>2.8499674540952944E-16</v>
      </c>
      <c r="U5" s="5">
        <f t="shared" si="2"/>
        <v>1.1705615249442743E-19</v>
      </c>
      <c r="V5" s="7" t="s">
        <v>40</v>
      </c>
      <c r="W5" s="8">
        <f>(U2-U5)/(X3/100)</f>
        <v>-3.4148245199651826E-15</v>
      </c>
      <c r="X5" s="8">
        <f t="shared" ref="X5:X6" si="3">X4</f>
        <v>1.3257407509569707E-6</v>
      </c>
    </row>
    <row r="6" spans="1:28" ht="12.75" customHeight="1">
      <c r="A6" s="1"/>
      <c r="B6" s="1">
        <v>12.3</v>
      </c>
      <c r="C6" s="1">
        <v>21.6</v>
      </c>
      <c r="D6" s="9"/>
      <c r="E6" s="11"/>
      <c r="F6" s="9"/>
      <c r="G6" s="13" t="s">
        <v>26</v>
      </c>
      <c r="H6" s="16">
        <f>H2</f>
        <v>2.318840579710145E-5</v>
      </c>
      <c r="I6" s="13" t="s">
        <v>36</v>
      </c>
      <c r="J6" s="16">
        <f>J2-K2/100</f>
        <v>4.0916846100069936E-5</v>
      </c>
      <c r="K6" s="11"/>
      <c r="L6" s="1"/>
      <c r="M6" s="1">
        <v>25</v>
      </c>
      <c r="N6" s="4">
        <v>1.8479999999999999E-5</v>
      </c>
      <c r="O6" s="5">
        <f>101325*EXP(-0.0289*9.8*(5335*0.3048)/(8.314*(M6+273.15)))</f>
        <v>84144.919745908526</v>
      </c>
      <c r="P6" s="4">
        <v>7.6E-3</v>
      </c>
      <c r="Q6" s="1">
        <v>886</v>
      </c>
      <c r="R6" s="4">
        <v>8.2000000000000007E-3</v>
      </c>
      <c r="S6" s="4">
        <f t="shared" si="0"/>
        <v>4.2504918694215742E-7</v>
      </c>
      <c r="T6" s="4">
        <f t="shared" si="1"/>
        <v>2.8499674540952944E-16</v>
      </c>
      <c r="U6" s="5">
        <f t="shared" si="2"/>
        <v>1.1696560905395778E-19</v>
      </c>
      <c r="V6" s="7" t="s">
        <v>39</v>
      </c>
      <c r="W6" s="8">
        <f>(U2-U6)/(X3/100)</f>
        <v>3.4148245199615506E-15</v>
      </c>
      <c r="X6" s="8">
        <f t="shared" si="3"/>
        <v>1.3257407509569707E-6</v>
      </c>
    </row>
    <row r="7" spans="1:28" ht="12.75" customHeight="1">
      <c r="A7" s="1"/>
      <c r="B7" s="1">
        <v>12.9</v>
      </c>
      <c r="C7" s="1">
        <v>21.9</v>
      </c>
      <c r="D7" s="9"/>
      <c r="E7" s="11"/>
      <c r="F7" s="9"/>
      <c r="G7" s="14"/>
      <c r="H7" s="9"/>
      <c r="I7" s="14"/>
      <c r="J7" s="9"/>
      <c r="K7" s="11"/>
      <c r="L7" s="1"/>
      <c r="M7" s="1"/>
      <c r="N7" s="4"/>
      <c r="O7" s="5"/>
      <c r="P7" s="1"/>
      <c r="Q7" s="1"/>
      <c r="R7" s="1"/>
      <c r="S7" s="1"/>
      <c r="T7" s="1"/>
      <c r="U7" s="5"/>
    </row>
    <row r="8" spans="1:28" ht="12.75" customHeight="1">
      <c r="A8" s="1"/>
      <c r="B8" s="1">
        <v>13</v>
      </c>
      <c r="C8" s="1">
        <v>19.7</v>
      </c>
      <c r="D8" s="9"/>
      <c r="E8" s="11"/>
      <c r="F8" s="9"/>
      <c r="G8" s="14"/>
      <c r="H8" s="9"/>
      <c r="I8" s="14"/>
      <c r="J8" s="9"/>
      <c r="K8" s="11"/>
      <c r="L8" s="1"/>
      <c r="M8" s="1"/>
      <c r="N8" s="4"/>
      <c r="O8" s="5"/>
      <c r="P8" s="1"/>
      <c r="Q8" s="1"/>
      <c r="R8" s="1"/>
      <c r="S8" s="1"/>
      <c r="T8" s="1"/>
      <c r="U8" s="5"/>
    </row>
    <row r="9" spans="1:28" ht="12.75" customHeight="1">
      <c r="A9" s="1"/>
      <c r="B9" s="1">
        <v>12.5</v>
      </c>
      <c r="C9" s="1">
        <v>21.1</v>
      </c>
      <c r="D9" s="9"/>
      <c r="E9" s="11"/>
      <c r="F9" s="9"/>
      <c r="G9" s="14"/>
      <c r="H9" s="9"/>
      <c r="I9" s="14"/>
      <c r="J9" s="9"/>
      <c r="K9" s="11"/>
      <c r="L9" s="1"/>
      <c r="M9" s="1"/>
      <c r="N9" s="4"/>
      <c r="O9" s="5"/>
      <c r="P9" s="1"/>
      <c r="Q9" s="1"/>
      <c r="R9" s="1"/>
      <c r="S9" s="1"/>
      <c r="T9" s="1"/>
      <c r="U9" s="5"/>
    </row>
    <row r="10" spans="1:28" ht="12.75" customHeight="1">
      <c r="A10" s="1">
        <v>2</v>
      </c>
      <c r="B10" s="1"/>
      <c r="C10" s="1"/>
      <c r="D10" s="9"/>
      <c r="E10" s="11"/>
      <c r="F10" s="9"/>
      <c r="G10" s="14"/>
      <c r="H10" s="9"/>
      <c r="I10" s="14"/>
      <c r="J10" s="9"/>
      <c r="K10" s="11"/>
      <c r="L10" s="1"/>
      <c r="M10" s="1"/>
      <c r="N10" s="4"/>
      <c r="O10" s="5"/>
      <c r="P10" s="1"/>
      <c r="Q10" s="1"/>
      <c r="R10" s="1"/>
      <c r="S10" s="1"/>
      <c r="T10" s="1"/>
      <c r="U10" s="5"/>
    </row>
    <row r="11" spans="1:28" ht="12.75" customHeight="1">
      <c r="A11" s="1" t="s">
        <v>10</v>
      </c>
      <c r="B11" s="1">
        <v>4.0999999999999996</v>
      </c>
      <c r="C11" s="1">
        <v>22.3</v>
      </c>
      <c r="D11" s="9">
        <f>AVERAGE(C11:C19)</f>
        <v>21.344444444444445</v>
      </c>
      <c r="E11" s="11">
        <f>STDEV(C11:C18)</f>
        <v>1.9246057110112575</v>
      </c>
      <c r="F11" s="9">
        <f>AVERAGE(B11:B19)</f>
        <v>4.0111111111111111</v>
      </c>
      <c r="G11" s="14">
        <f>STDEV(B11:B18)</f>
        <v>0.20528725518856586</v>
      </c>
      <c r="H11" s="9">
        <f>0.0005/D11</f>
        <v>2.342529932326913E-5</v>
      </c>
      <c r="I11" s="14">
        <f>0.0005/(D11-E11)-H11</f>
        <v>2.3215674176580326E-6</v>
      </c>
      <c r="J11" s="9">
        <f>0.0005/F11</f>
        <v>1.2465373961218838E-4</v>
      </c>
      <c r="K11" s="11">
        <f>0.0005/(F11-G11)-J11</f>
        <v>6.7238592806007037E-6</v>
      </c>
      <c r="L11" s="1">
        <v>1.9730000000000001</v>
      </c>
      <c r="M11" s="1">
        <v>25</v>
      </c>
      <c r="N11" s="4">
        <v>1.8479999999999999E-5</v>
      </c>
      <c r="O11" s="5">
        <f>101325*EXP(-0.0289*9.8*(5335*0.3048)/(8.314*(M11+273.15)))</f>
        <v>84144.919745908526</v>
      </c>
      <c r="P11" s="4">
        <v>7.6E-3</v>
      </c>
      <c r="Q11" s="1">
        <v>886</v>
      </c>
      <c r="R11" s="1">
        <v>8.2000000000000007E-3</v>
      </c>
      <c r="S11" s="4">
        <f>SQRT((R11/2/O11)^2+(9/2*N11*H11/9.8/Q11))-(R11/(2*O11))</f>
        <v>4.2743761816261408E-7</v>
      </c>
      <c r="T11" s="4">
        <f>PI()*4/3*S11^3*Q11</f>
        <v>2.8982814325924441E-16</v>
      </c>
      <c r="U11" s="5">
        <f>T11*9.8*(H11+J11)/(H11*501.7/(P11))</f>
        <v>2.7198475350513261E-19</v>
      </c>
      <c r="Y11" s="8">
        <f>SQRT((W12*X12)^2+(W13*X13)^2+(W14*X14)^2+(W15*X15)^2)</f>
        <v>3.5530859003169864E-20</v>
      </c>
      <c r="Z11" s="8">
        <f>Y11/SQRT(COUNT(C11:C19))</f>
        <v>1.1843619667723288E-20</v>
      </c>
      <c r="AA11" s="6">
        <f>U11*10^19</f>
        <v>2.719847535051326</v>
      </c>
      <c r="AB11" s="8">
        <f>Z11*10^19</f>
        <v>0.11843619667723289</v>
      </c>
    </row>
    <row r="12" spans="1:28" ht="12.75" customHeight="1">
      <c r="A12" s="1"/>
      <c r="B12" s="1">
        <v>3.9</v>
      </c>
      <c r="C12" s="1">
        <v>19</v>
      </c>
      <c r="D12" s="9"/>
      <c r="E12" s="11"/>
      <c r="F12" s="9"/>
      <c r="G12" s="13" t="s">
        <v>35</v>
      </c>
      <c r="H12" s="16">
        <f>H11-I11/100</f>
        <v>2.340208364909255E-5</v>
      </c>
      <c r="I12" s="13" t="s">
        <v>26</v>
      </c>
      <c r="J12" s="16">
        <f>J11</f>
        <v>1.2465373961218838E-4</v>
      </c>
      <c r="K12" s="11"/>
      <c r="L12" s="1"/>
      <c r="M12" s="1">
        <v>25</v>
      </c>
      <c r="N12" s="4">
        <v>1.8479999999999999E-5</v>
      </c>
      <c r="O12" s="5">
        <f t="shared" ref="O12:O15" si="4">101325*EXP(-0.0289*9.8*(5335*0.3048)/(8.314*(M12+273.15)))</f>
        <v>84144.919745908526</v>
      </c>
      <c r="P12" s="4">
        <v>7.6E-3</v>
      </c>
      <c r="Q12" s="1">
        <v>886</v>
      </c>
      <c r="R12" s="1">
        <v>8.2000000000000007E-3</v>
      </c>
      <c r="S12" s="4">
        <f t="shared" ref="S12:S15" si="5">SQRT((R12/2/O12)^2+(9/2*N12*H12/9.8/Q12))-(R12/(2*O12))</f>
        <v>4.2720408057810194E-7</v>
      </c>
      <c r="T12" s="4">
        <f t="shared" ref="T12:T15" si="6">PI()*4/3*S12^3*Q12</f>
        <v>2.8935334562472335E-16</v>
      </c>
      <c r="U12" s="5">
        <f t="shared" ref="U12:U15" si="7">T12*9.8*(H12+J12)/(H12*501.7/(P12))</f>
        <v>2.7176594936595636E-19</v>
      </c>
      <c r="V12" s="7" t="s">
        <v>37</v>
      </c>
      <c r="W12" s="8">
        <f>(U11-U12)/(X12/100)</f>
        <v>9.4248453657647755E-15</v>
      </c>
      <c r="X12" s="8">
        <f>I11</f>
        <v>2.3215674176580326E-6</v>
      </c>
    </row>
    <row r="13" spans="1:28" ht="12.75" customHeight="1">
      <c r="A13" s="1"/>
      <c r="B13" s="1">
        <v>3.8</v>
      </c>
      <c r="C13" s="1">
        <v>25</v>
      </c>
      <c r="D13" s="9"/>
      <c r="E13" s="11"/>
      <c r="F13" s="9"/>
      <c r="G13" s="13" t="s">
        <v>36</v>
      </c>
      <c r="H13" s="16">
        <f>H11+I11/100</f>
        <v>2.344851499744571E-5</v>
      </c>
      <c r="I13" s="13" t="s">
        <v>26</v>
      </c>
      <c r="J13" s="16">
        <f>J11</f>
        <v>1.2465373961218838E-4</v>
      </c>
      <c r="K13" s="11"/>
      <c r="L13" s="1"/>
      <c r="M13" s="1">
        <v>25</v>
      </c>
      <c r="N13" s="4">
        <v>1.8479999999999999E-5</v>
      </c>
      <c r="O13" s="5">
        <f t="shared" si="4"/>
        <v>84144.919745908526</v>
      </c>
      <c r="P13" s="4">
        <v>7.6E-3</v>
      </c>
      <c r="Q13" s="1">
        <v>886</v>
      </c>
      <c r="R13" s="1">
        <v>8.2000000000000007E-3</v>
      </c>
      <c r="S13" s="4">
        <f t="shared" si="5"/>
        <v>4.2767104126308497E-7</v>
      </c>
      <c r="T13" s="4">
        <f t="shared" si="6"/>
        <v>2.9030322686889418E-16</v>
      </c>
      <c r="U13" s="5">
        <f t="shared" si="7"/>
        <v>2.7220353209927304E-19</v>
      </c>
      <c r="V13" s="7" t="s">
        <v>38</v>
      </c>
      <c r="W13" s="8">
        <f>(U11-U13)/(X12/100)</f>
        <v>-9.4237450300335032E-15</v>
      </c>
      <c r="X13" s="8">
        <f>X12</f>
        <v>2.3215674176580326E-6</v>
      </c>
    </row>
    <row r="14" spans="1:28" ht="12.75" customHeight="1">
      <c r="A14" s="1"/>
      <c r="B14" s="1">
        <v>4.0999999999999996</v>
      </c>
      <c r="C14" s="1">
        <v>20.7</v>
      </c>
      <c r="D14" s="9"/>
      <c r="E14" s="11"/>
      <c r="F14" s="9"/>
      <c r="G14" s="13" t="s">
        <v>26</v>
      </c>
      <c r="H14" s="16">
        <f>H11</f>
        <v>2.342529932326913E-5</v>
      </c>
      <c r="I14" s="13" t="s">
        <v>35</v>
      </c>
      <c r="J14" s="16">
        <f>J11+K11/100</f>
        <v>1.2472097820499439E-4</v>
      </c>
      <c r="K14" s="11"/>
      <c r="L14" s="1"/>
      <c r="M14" s="1">
        <v>25</v>
      </c>
      <c r="N14" s="4">
        <v>1.8479999999999999E-5</v>
      </c>
      <c r="O14" s="5">
        <f t="shared" si="4"/>
        <v>84144.919745908526</v>
      </c>
      <c r="P14" s="4">
        <v>7.6E-3</v>
      </c>
      <c r="Q14" s="1">
        <v>886</v>
      </c>
      <c r="R14" s="1">
        <v>8.2000000000000007E-3</v>
      </c>
      <c r="S14" s="4">
        <f t="shared" si="5"/>
        <v>4.2743761816261408E-7</v>
      </c>
      <c r="T14" s="4">
        <f t="shared" si="6"/>
        <v>2.8982814325924441E-16</v>
      </c>
      <c r="U14" s="5">
        <f t="shared" si="7"/>
        <v>2.7210825425325908E-19</v>
      </c>
      <c r="V14" s="7" t="s">
        <v>40</v>
      </c>
      <c r="W14" s="8">
        <f>(U11-U14)/(X12/100)</f>
        <v>-5.319714051253006E-15</v>
      </c>
      <c r="X14" s="8">
        <f t="shared" ref="X14:X15" si="8">X13</f>
        <v>2.3215674176580326E-6</v>
      </c>
    </row>
    <row r="15" spans="1:28" ht="12.75" customHeight="1">
      <c r="A15" s="1"/>
      <c r="B15" s="1">
        <v>4.0999999999999996</v>
      </c>
      <c r="C15" s="1">
        <v>20.100000000000001</v>
      </c>
      <c r="D15" s="9"/>
      <c r="E15" s="11"/>
      <c r="F15" s="9"/>
      <c r="G15" s="13" t="s">
        <v>26</v>
      </c>
      <c r="H15" s="16">
        <f>H11</f>
        <v>2.342529932326913E-5</v>
      </c>
      <c r="I15" s="13" t="s">
        <v>36</v>
      </c>
      <c r="J15" s="16">
        <f>J11-K11/100</f>
        <v>1.2458650101938236E-4</v>
      </c>
      <c r="K15" s="11"/>
      <c r="L15" s="1"/>
      <c r="M15" s="1">
        <v>25</v>
      </c>
      <c r="N15" s="4">
        <v>1.8479999999999999E-5</v>
      </c>
      <c r="O15" s="5">
        <f t="shared" si="4"/>
        <v>84144.919745908526</v>
      </c>
      <c r="P15" s="4">
        <v>7.6E-3</v>
      </c>
      <c r="Q15" s="1">
        <v>886</v>
      </c>
      <c r="R15" s="1">
        <v>8.2000000000000007E-3</v>
      </c>
      <c r="S15" s="4">
        <f t="shared" si="5"/>
        <v>4.2743761816261408E-7</v>
      </c>
      <c r="T15" s="4">
        <f t="shared" si="6"/>
        <v>2.8982814325924441E-16</v>
      </c>
      <c r="U15" s="5">
        <f t="shared" si="7"/>
        <v>2.7186125275700614E-19</v>
      </c>
      <c r="V15" s="7" t="s">
        <v>39</v>
      </c>
      <c r="W15" s="8">
        <f>(U11-U15)/(X12/100)</f>
        <v>5.319714051253006E-15</v>
      </c>
      <c r="X15" s="8">
        <f t="shared" si="8"/>
        <v>2.3215674176580326E-6</v>
      </c>
    </row>
    <row r="16" spans="1:28" ht="12.75" customHeight="1">
      <c r="A16" s="1"/>
      <c r="B16" s="1">
        <v>4</v>
      </c>
      <c r="C16" s="1">
        <v>20.3</v>
      </c>
      <c r="D16" s="9"/>
      <c r="E16" s="11"/>
      <c r="F16" s="9"/>
      <c r="G16" s="14"/>
      <c r="H16" s="9"/>
      <c r="I16" s="14"/>
      <c r="J16" s="9"/>
      <c r="K16" s="11"/>
      <c r="L16" s="1"/>
      <c r="M16" s="1"/>
      <c r="N16" s="4"/>
      <c r="O16" s="5"/>
      <c r="P16" s="1"/>
      <c r="Q16" s="1"/>
      <c r="R16" s="1"/>
      <c r="S16" s="1"/>
      <c r="T16" s="1"/>
      <c r="U16" s="5"/>
    </row>
    <row r="17" spans="1:28" ht="12.75" customHeight="1">
      <c r="A17" s="1"/>
      <c r="B17" s="1">
        <v>4.0999999999999996</v>
      </c>
      <c r="C17" s="1">
        <v>22.3</v>
      </c>
      <c r="D17" s="9"/>
      <c r="E17" s="11"/>
      <c r="F17" s="9"/>
      <c r="G17" s="14"/>
      <c r="H17" s="9"/>
      <c r="I17" s="14"/>
      <c r="J17" s="9"/>
      <c r="K17" s="11"/>
      <c r="L17" s="1"/>
      <c r="M17" s="1"/>
      <c r="N17" s="4"/>
      <c r="O17" s="5"/>
      <c r="P17" s="1"/>
      <c r="Q17" s="1"/>
      <c r="R17" s="1"/>
      <c r="S17" s="1"/>
      <c r="T17" s="1"/>
      <c r="U17" s="5"/>
    </row>
    <row r="18" spans="1:28" ht="12.75" customHeight="1">
      <c r="A18" s="1"/>
      <c r="B18" s="1">
        <v>4.5</v>
      </c>
      <c r="C18" s="1">
        <v>19.8</v>
      </c>
      <c r="D18" s="9"/>
      <c r="E18" s="11"/>
      <c r="F18" s="9"/>
      <c r="G18" s="14"/>
      <c r="H18" s="9"/>
      <c r="I18" s="14"/>
      <c r="J18" s="9"/>
      <c r="K18" s="11"/>
      <c r="L18" s="1"/>
      <c r="M18" s="1"/>
      <c r="N18" s="4"/>
      <c r="O18" s="5"/>
      <c r="P18" s="1"/>
      <c r="Q18" s="1"/>
      <c r="R18" s="1"/>
      <c r="S18" s="1"/>
      <c r="T18" s="1"/>
      <c r="U18" s="5"/>
    </row>
    <row r="19" spans="1:28" ht="12.75" customHeight="1">
      <c r="A19" s="1"/>
      <c r="B19" s="1">
        <v>3.5</v>
      </c>
      <c r="C19" s="1">
        <v>22.6</v>
      </c>
      <c r="D19" s="9"/>
      <c r="E19" s="11"/>
      <c r="F19" s="9"/>
      <c r="G19" s="14"/>
      <c r="H19" s="9"/>
      <c r="I19" s="14"/>
      <c r="J19" s="9"/>
      <c r="K19" s="11"/>
      <c r="L19" s="1"/>
      <c r="M19" s="1"/>
      <c r="N19" s="4"/>
      <c r="O19" s="5"/>
      <c r="P19" s="1"/>
      <c r="Q19" s="1"/>
      <c r="R19" s="1"/>
      <c r="S19" s="1"/>
      <c r="T19" s="1"/>
      <c r="U19" s="5"/>
    </row>
    <row r="20" spans="1:28" ht="12.75" customHeight="1">
      <c r="A20" s="2">
        <v>3</v>
      </c>
      <c r="B20" s="1"/>
      <c r="C20" s="1"/>
      <c r="D20" s="9"/>
      <c r="E20" s="11"/>
      <c r="F20" s="9"/>
      <c r="G20" s="14"/>
      <c r="H20" s="9"/>
      <c r="I20" s="14"/>
      <c r="J20" s="9"/>
      <c r="K20" s="11"/>
      <c r="L20" s="1"/>
      <c r="M20" s="1"/>
      <c r="N20" s="4"/>
      <c r="O20" s="5"/>
      <c r="P20" s="1"/>
      <c r="Q20" s="1"/>
      <c r="R20" s="1"/>
      <c r="S20" s="1"/>
      <c r="T20" s="1"/>
      <c r="U20" s="5"/>
    </row>
    <row r="21" spans="1:28" ht="12.75" customHeight="1">
      <c r="A21" s="3" t="s">
        <v>11</v>
      </c>
      <c r="B21" s="1">
        <v>4.9000000000000004</v>
      </c>
      <c r="C21" s="1">
        <v>42.1</v>
      </c>
      <c r="D21" s="9">
        <f>AVERAGE(C21:C26)</f>
        <v>47.383333333333333</v>
      </c>
      <c r="E21" s="11">
        <f>STDEV(C21:C28)</f>
        <v>14.357858309584152</v>
      </c>
      <c r="F21" s="9">
        <f>AVERAGE(B21:B26)</f>
        <v>4.8166666666666664</v>
      </c>
      <c r="G21" s="14">
        <f>STDEV(B21:B28)</f>
        <v>0.45721725585067224</v>
      </c>
      <c r="H21" s="9">
        <f>0.0005/D21</f>
        <v>1.0552233556102709E-5</v>
      </c>
      <c r="I21" s="14">
        <f>0.0005/(D21-E21)-H21</f>
        <v>4.587594096351692E-6</v>
      </c>
      <c r="J21" s="9">
        <f>0.0005/F21</f>
        <v>1.0380622837370242E-4</v>
      </c>
      <c r="K21" s="11">
        <f>0.0005/(F21-G21)-J21</f>
        <v>1.088715440979244E-5</v>
      </c>
      <c r="L21" s="1">
        <v>1.944</v>
      </c>
      <c r="M21" s="1">
        <v>26</v>
      </c>
      <c r="N21" s="4">
        <v>1.8519999999999999E-5</v>
      </c>
      <c r="O21" s="5">
        <f>101325*EXP(-0.0289*9.8*(5335*0.3048)/(8.314*(M21+273.15)))</f>
        <v>84197.195732112363</v>
      </c>
      <c r="P21" s="4">
        <v>7.6E-3</v>
      </c>
      <c r="Q21" s="1">
        <v>886</v>
      </c>
      <c r="R21" s="1">
        <v>8.2000000000000007E-3</v>
      </c>
      <c r="S21" s="4">
        <f>SQRT((R21/2/O21)^2+(9/2*N21*H21/9.8/Q21))-(R21/(2*O21))</f>
        <v>2.7325910777489776E-7</v>
      </c>
      <c r="T21" s="4">
        <f>PI()*4/3*S21^3*Q21</f>
        <v>7.572621830533119E-17</v>
      </c>
      <c r="U21" s="5">
        <f>T21*9.8*(H21+J21)/(H21*501.7/(P21))</f>
        <v>1.2183322676423692E-19</v>
      </c>
      <c r="Y21" s="8">
        <f>SQRT((W22*X22)^2+(W23*X23)^2+(W24*X24)^2+(W25*X25)^2)</f>
        <v>6.3514409319191797E-20</v>
      </c>
      <c r="Z21" s="8">
        <f>Y21/SQRT(COUNT(C21:C26))</f>
        <v>2.5929649024382105E-20</v>
      </c>
      <c r="AA21" s="6">
        <f>U21*10^19</f>
        <v>1.2183322676423691</v>
      </c>
      <c r="AB21" s="8">
        <f>Z21*10^19</f>
        <v>0.25929649024382107</v>
      </c>
    </row>
    <row r="22" spans="1:28" ht="12.75" customHeight="1">
      <c r="A22" s="1"/>
      <c r="B22" s="1">
        <v>4.5</v>
      </c>
      <c r="C22" s="1">
        <v>40.4</v>
      </c>
      <c r="D22" s="9"/>
      <c r="E22" s="11"/>
      <c r="F22" s="9"/>
      <c r="G22" s="13" t="s">
        <v>35</v>
      </c>
      <c r="H22" s="16">
        <f>H21-I21/100</f>
        <v>1.0506357615139193E-5</v>
      </c>
      <c r="I22" s="13" t="s">
        <v>26</v>
      </c>
      <c r="J22" s="16">
        <f>J21</f>
        <v>1.0380622837370242E-4</v>
      </c>
      <c r="K22" s="11"/>
      <c r="L22" s="1"/>
      <c r="M22" s="1">
        <v>26</v>
      </c>
      <c r="N22" s="4">
        <v>1.8519999999999999E-5</v>
      </c>
      <c r="O22" s="5">
        <f t="shared" ref="O22:O25" si="9">101325*EXP(-0.0289*9.8*(5335*0.3048)/(8.314*(M22+273.15)))</f>
        <v>84197.195732112363</v>
      </c>
      <c r="P22" s="4">
        <v>7.6E-3</v>
      </c>
      <c r="Q22" s="1">
        <v>886</v>
      </c>
      <c r="R22" s="1">
        <v>8.2000000000000007E-3</v>
      </c>
      <c r="S22" s="4">
        <f t="shared" ref="S22:S25" si="10">SQRT((R22/2/O22)^2+(9/2*N22*H22/9.8/Q22))-(R22/(2*O22))</f>
        <v>2.7257454008189709E-7</v>
      </c>
      <c r="T22" s="4">
        <f t="shared" ref="T22:T25" si="11">PI()*4/3*S22^3*Q22</f>
        <v>7.5158515774687928E-17</v>
      </c>
      <c r="U22" s="5">
        <f t="shared" ref="U22:U25" si="12">T22*9.8*(H22+J22)/(H22*501.7/(P22))</f>
        <v>1.2139914619090347E-19</v>
      </c>
      <c r="V22" s="7" t="s">
        <v>37</v>
      </c>
      <c r="W22" s="8">
        <f>(U21-U22)/(X22/100)</f>
        <v>9.4620527495806821E-15</v>
      </c>
      <c r="X22" s="8">
        <f>I21</f>
        <v>4.587594096351692E-6</v>
      </c>
    </row>
    <row r="23" spans="1:28" ht="12.75" customHeight="1">
      <c r="A23" s="1"/>
      <c r="B23" s="1">
        <v>5.5</v>
      </c>
      <c r="C23" s="1">
        <v>56.3</v>
      </c>
      <c r="D23" s="9"/>
      <c r="E23" s="11"/>
      <c r="F23" s="9"/>
      <c r="G23" s="13" t="s">
        <v>36</v>
      </c>
      <c r="H23" s="16">
        <f>H21+I21/100</f>
        <v>1.0598109497066226E-5</v>
      </c>
      <c r="I23" s="13" t="s">
        <v>26</v>
      </c>
      <c r="J23" s="16">
        <f>J21</f>
        <v>1.0380622837370242E-4</v>
      </c>
      <c r="K23" s="11"/>
      <c r="L23" s="1"/>
      <c r="M23" s="1">
        <v>26</v>
      </c>
      <c r="N23" s="4">
        <v>1.8519999999999999E-5</v>
      </c>
      <c r="O23" s="5">
        <f t="shared" si="9"/>
        <v>84197.195732112363</v>
      </c>
      <c r="P23" s="4">
        <v>7.6E-3</v>
      </c>
      <c r="Q23" s="1">
        <v>886</v>
      </c>
      <c r="R23" s="1">
        <v>8.2000000000000007E-3</v>
      </c>
      <c r="S23" s="4">
        <f t="shared" si="10"/>
        <v>2.7394222296479201E-7</v>
      </c>
      <c r="T23" s="4">
        <f t="shared" si="11"/>
        <v>7.6295558771279782E-17</v>
      </c>
      <c r="U23" s="5">
        <f t="shared" si="12"/>
        <v>1.2226690382828741E-19</v>
      </c>
      <c r="V23" s="7" t="s">
        <v>38</v>
      </c>
      <c r="W23" s="8">
        <f>(U21-U23)/(X22/100)</f>
        <v>-9.4532570873125061E-15</v>
      </c>
      <c r="X23" s="8">
        <f>X22</f>
        <v>4.587594096351692E-6</v>
      </c>
    </row>
    <row r="24" spans="1:28" ht="12.75" customHeight="1">
      <c r="A24" s="1"/>
      <c r="B24" s="1">
        <v>4.5</v>
      </c>
      <c r="C24" s="1">
        <v>53.5</v>
      </c>
      <c r="D24" s="9"/>
      <c r="E24" s="11"/>
      <c r="F24" s="9"/>
      <c r="G24" s="13" t="s">
        <v>26</v>
      </c>
      <c r="H24" s="16">
        <f>H21</f>
        <v>1.0552233556102709E-5</v>
      </c>
      <c r="I24" s="13" t="s">
        <v>35</v>
      </c>
      <c r="J24" s="16">
        <f>J21+K21/100</f>
        <v>1.0391509991780035E-4</v>
      </c>
      <c r="K24" s="11"/>
      <c r="L24" s="1"/>
      <c r="M24" s="1">
        <v>26</v>
      </c>
      <c r="N24" s="4">
        <v>1.8519999999999999E-5</v>
      </c>
      <c r="O24" s="5">
        <f t="shared" si="9"/>
        <v>84197.195732112363</v>
      </c>
      <c r="P24" s="4">
        <v>7.6E-3</v>
      </c>
      <c r="Q24" s="1">
        <v>886</v>
      </c>
      <c r="R24" s="1">
        <v>8.2000000000000007E-3</v>
      </c>
      <c r="S24" s="4">
        <f t="shared" si="10"/>
        <v>2.7325910777489776E-7</v>
      </c>
      <c r="T24" s="4">
        <f t="shared" si="11"/>
        <v>7.572621830533119E-17</v>
      </c>
      <c r="U24" s="5">
        <f t="shared" si="12"/>
        <v>1.2194921443402908E-19</v>
      </c>
      <c r="V24" s="7" t="s">
        <v>40</v>
      </c>
      <c r="W24" s="8">
        <f>(U21-U24)/(X22/100)</f>
        <v>-2.5282897169216257E-15</v>
      </c>
      <c r="X24" s="8">
        <f t="shared" ref="X24:X25" si="13">X23</f>
        <v>4.587594096351692E-6</v>
      </c>
    </row>
    <row r="25" spans="1:28" ht="12.75" customHeight="1">
      <c r="A25" s="1"/>
      <c r="B25" s="1">
        <v>4.5999999999999996</v>
      </c>
      <c r="C25" s="1">
        <v>47.1</v>
      </c>
      <c r="D25" s="9"/>
      <c r="E25" s="11"/>
      <c r="F25" s="9"/>
      <c r="G25" s="13" t="s">
        <v>26</v>
      </c>
      <c r="H25" s="16">
        <f>H21</f>
        <v>1.0552233556102709E-5</v>
      </c>
      <c r="I25" s="13" t="s">
        <v>36</v>
      </c>
      <c r="J25" s="16">
        <f>J21-K21/100</f>
        <v>1.036973568296045E-4</v>
      </c>
      <c r="K25" s="11"/>
      <c r="L25" s="1"/>
      <c r="M25" s="1">
        <v>26</v>
      </c>
      <c r="N25" s="4">
        <v>1.8519999999999999E-5</v>
      </c>
      <c r="O25" s="5">
        <f t="shared" si="9"/>
        <v>84197.195732112363</v>
      </c>
      <c r="P25" s="4">
        <v>7.6E-3</v>
      </c>
      <c r="Q25" s="1">
        <v>886</v>
      </c>
      <c r="R25" s="1">
        <v>8.2000000000000007E-3</v>
      </c>
      <c r="S25" s="4">
        <f t="shared" si="10"/>
        <v>2.7325910777489776E-7</v>
      </c>
      <c r="T25" s="4">
        <f t="shared" si="11"/>
        <v>7.572621830533119E-17</v>
      </c>
      <c r="U25" s="5">
        <f t="shared" si="12"/>
        <v>1.2171723909444475E-19</v>
      </c>
      <c r="V25" s="7" t="s">
        <v>39</v>
      </c>
      <c r="W25" s="8">
        <f>(U21-U25)/(X22/100)</f>
        <v>2.5282897169216257E-15</v>
      </c>
      <c r="X25" s="8">
        <f t="shared" si="13"/>
        <v>4.587594096351692E-6</v>
      </c>
    </row>
    <row r="26" spans="1:28" ht="12.75" customHeight="1">
      <c r="A26" s="1"/>
      <c r="B26" s="1">
        <v>4.9000000000000004</v>
      </c>
      <c r="C26" s="1">
        <v>44.9</v>
      </c>
      <c r="D26" s="9"/>
      <c r="E26" s="11"/>
      <c r="F26" s="9"/>
      <c r="G26" s="14"/>
      <c r="H26" s="9"/>
      <c r="I26" s="14"/>
      <c r="J26" s="9"/>
      <c r="K26" s="11"/>
      <c r="L26" s="1"/>
      <c r="M26" s="1"/>
      <c r="N26" s="4"/>
      <c r="O26" s="5"/>
      <c r="P26" s="1"/>
      <c r="Q26" s="1"/>
      <c r="R26" s="1"/>
      <c r="S26" s="1"/>
      <c r="T26" s="1"/>
      <c r="U26" s="5"/>
    </row>
    <row r="27" spans="1:28" ht="12.75" customHeight="1">
      <c r="A27" s="1">
        <v>4</v>
      </c>
      <c r="B27" s="1"/>
      <c r="C27" s="1"/>
      <c r="D27" s="9"/>
      <c r="E27" s="11"/>
      <c r="F27" s="9"/>
      <c r="G27" s="14"/>
      <c r="H27" s="9"/>
      <c r="I27" s="14"/>
      <c r="J27" s="9"/>
      <c r="K27" s="11"/>
      <c r="L27" s="1"/>
      <c r="M27" s="1"/>
      <c r="N27" s="4"/>
      <c r="O27" s="5"/>
      <c r="P27" s="1"/>
      <c r="Q27" s="1"/>
      <c r="R27" s="1"/>
      <c r="S27" s="1"/>
      <c r="T27" s="1"/>
      <c r="U27" s="5"/>
    </row>
    <row r="28" spans="1:28" ht="12.75" customHeight="1">
      <c r="A28" s="1" t="s">
        <v>12</v>
      </c>
      <c r="B28" s="1">
        <v>5.6</v>
      </c>
      <c r="C28" s="1">
        <v>12.6</v>
      </c>
      <c r="D28" s="9">
        <f>AVERAGE(C28:C34)</f>
        <v>13.5</v>
      </c>
      <c r="E28" s="11">
        <f>STDEV(C28:C35)</f>
        <v>0.73257536586120009</v>
      </c>
      <c r="F28" s="9">
        <f>AVERAGE(B28:B34)</f>
        <v>6.0285714285714294</v>
      </c>
      <c r="G28" s="14">
        <f>STDEV(B28:B35)</f>
        <v>0.31471831698777819</v>
      </c>
      <c r="H28" s="9">
        <f>0.0005/D28</f>
        <v>3.7037037037037037E-5</v>
      </c>
      <c r="I28" s="14">
        <f>0.0005/(D28-E28)-H28</f>
        <v>2.1251287346762843E-6</v>
      </c>
      <c r="J28" s="9">
        <f>0.0005/F28</f>
        <v>8.2938388625592411E-5</v>
      </c>
      <c r="K28" s="11">
        <f>0.0005/(F28-G28)-J28</f>
        <v>4.5682361048112808E-6</v>
      </c>
      <c r="L28" s="1">
        <v>1.9319999999999999</v>
      </c>
      <c r="M28" s="1">
        <v>26</v>
      </c>
      <c r="N28" s="4">
        <v>1.8519999999999999E-5</v>
      </c>
      <c r="O28" s="5">
        <f>101325*EXP(-0.0289*9.8*(5335*0.3048)/(8.314*(M28+273.15)))</f>
        <v>84197.195732112363</v>
      </c>
      <c r="P28" s="4">
        <v>7.6E-3</v>
      </c>
      <c r="Q28" s="1">
        <v>886</v>
      </c>
      <c r="R28" s="1">
        <v>8.2000000000000007E-3</v>
      </c>
      <c r="S28" s="4">
        <f>SQRT((R28/2/O28)^2+(9/2*N28*H28/9.8/Q28))-(R28/(2*O28))</f>
        <v>5.4952156434615936E-7</v>
      </c>
      <c r="T28" s="4">
        <f>PI()*4/3*S28^3*Q28</f>
        <v>6.1585227527903935E-16</v>
      </c>
      <c r="U28" s="5">
        <f>T28*9.8*(H28+J28)/(H28*501.7/(P28))</f>
        <v>2.9616121344596223E-19</v>
      </c>
      <c r="Y28" s="8">
        <f>SQRT((W29*X29)^2+(W30*X30)^2+(W31*X31)^2+(W32*X32)^2)</f>
        <v>2.7472059534600813E-20</v>
      </c>
      <c r="Z28" s="8">
        <f>Y28/SQRT(COUNT(C28:C34))</f>
        <v>1.0383462504473512E-20</v>
      </c>
      <c r="AA28" s="6">
        <f>U28*10^19</f>
        <v>2.9616121344596222</v>
      </c>
      <c r="AB28" s="8">
        <f>Z28*10^19</f>
        <v>0.10383462504473512</v>
      </c>
    </row>
    <row r="29" spans="1:28" ht="12.75" customHeight="1">
      <c r="A29" s="1"/>
      <c r="B29" s="1">
        <v>5.8</v>
      </c>
      <c r="C29" s="1">
        <v>13.6</v>
      </c>
      <c r="D29" s="9"/>
      <c r="E29" s="11"/>
      <c r="F29" s="9"/>
      <c r="G29" s="13" t="s">
        <v>35</v>
      </c>
      <c r="H29" s="16">
        <f>H28-I28/100</f>
        <v>3.7015785749690272E-5</v>
      </c>
      <c r="I29" s="13" t="s">
        <v>26</v>
      </c>
      <c r="J29" s="16">
        <f>J28</f>
        <v>8.2938388625592411E-5</v>
      </c>
      <c r="K29" s="11"/>
      <c r="L29" s="1"/>
      <c r="M29" s="1">
        <v>26</v>
      </c>
      <c r="N29" s="4">
        <v>1.8519999999999999E-5</v>
      </c>
      <c r="O29" s="5">
        <f t="shared" ref="O29:O32" si="14">101325*EXP(-0.0289*9.8*(5335*0.3048)/(8.314*(M29+273.15)))</f>
        <v>84197.195732112363</v>
      </c>
      <c r="P29" s="4">
        <v>7.6E-3</v>
      </c>
      <c r="Q29" s="1">
        <v>886</v>
      </c>
      <c r="R29" s="1">
        <v>8.2000000000000007E-3</v>
      </c>
      <c r="S29" s="4">
        <f t="shared" ref="S29:S32" si="15">SQRT((R29/2/O29)^2+(9/2*N29*H29/9.8/Q29))-(R29/(2*O29))</f>
        <v>5.4935105340201167E-7</v>
      </c>
      <c r="T29" s="4">
        <f t="shared" ref="T29:T32" si="16">PI()*4/3*S29^3*Q29</f>
        <v>6.1527917507861153E-16</v>
      </c>
      <c r="U29" s="5">
        <f t="shared" ref="U29:U32" si="17">T29*9.8*(H29+J29)/(H29*501.7/(P29))</f>
        <v>2.9600304327350102E-19</v>
      </c>
      <c r="V29" s="7" t="s">
        <v>37</v>
      </c>
      <c r="W29" s="8">
        <f>(U28-U29)/(X29/100)</f>
        <v>7.4428513379121569E-15</v>
      </c>
      <c r="X29" s="8">
        <f>I28</f>
        <v>2.1251287346762843E-6</v>
      </c>
    </row>
    <row r="30" spans="1:28" ht="12.75" customHeight="1">
      <c r="A30" s="1"/>
      <c r="B30" s="1">
        <v>5.8</v>
      </c>
      <c r="C30" s="1">
        <v>13.3</v>
      </c>
      <c r="D30" s="9"/>
      <c r="E30" s="11"/>
      <c r="F30" s="9"/>
      <c r="G30" s="13" t="s">
        <v>36</v>
      </c>
      <c r="H30" s="16">
        <f>H28+I28/100</f>
        <v>3.7058288324383801E-5</v>
      </c>
      <c r="I30" s="13" t="s">
        <v>26</v>
      </c>
      <c r="J30" s="16">
        <f>J28</f>
        <v>8.2938388625592411E-5</v>
      </c>
      <c r="K30" s="11"/>
      <c r="L30" s="1"/>
      <c r="M30" s="1">
        <v>26</v>
      </c>
      <c r="N30" s="4">
        <v>1.8519999999999999E-5</v>
      </c>
      <c r="O30" s="5">
        <f t="shared" si="14"/>
        <v>84197.195732112363</v>
      </c>
      <c r="P30" s="4">
        <v>7.6E-3</v>
      </c>
      <c r="Q30" s="1">
        <v>886</v>
      </c>
      <c r="R30" s="1">
        <v>8.2000000000000007E-3</v>
      </c>
      <c r="S30" s="4">
        <f t="shared" si="15"/>
        <v>5.4969202670307259E-7</v>
      </c>
      <c r="T30" s="4">
        <f t="shared" si="16"/>
        <v>6.1642556778672062E-16</v>
      </c>
      <c r="U30" s="5">
        <f t="shared" si="17"/>
        <v>2.963193922333911E-19</v>
      </c>
      <c r="V30" s="7" t="s">
        <v>38</v>
      </c>
      <c r="W30" s="8">
        <f>(U28-U30)/(X29/100)</f>
        <v>-7.4432567235961423E-15</v>
      </c>
      <c r="X30" s="8">
        <f>X29</f>
        <v>2.1251287346762843E-6</v>
      </c>
    </row>
    <row r="31" spans="1:28" ht="12.75" customHeight="1">
      <c r="A31" s="1"/>
      <c r="B31" s="1">
        <v>6.4</v>
      </c>
      <c r="C31" s="1">
        <v>13.4</v>
      </c>
      <c r="D31" s="9"/>
      <c r="E31" s="11"/>
      <c r="F31" s="9"/>
      <c r="G31" s="13" t="s">
        <v>26</v>
      </c>
      <c r="H31" s="16">
        <f>H28</f>
        <v>3.7037037037037037E-5</v>
      </c>
      <c r="I31" s="13" t="s">
        <v>35</v>
      </c>
      <c r="J31" s="16">
        <f>J28+K28/100</f>
        <v>8.298407098664052E-5</v>
      </c>
      <c r="K31" s="11"/>
      <c r="L31" s="1"/>
      <c r="M31" s="1">
        <v>26</v>
      </c>
      <c r="N31" s="4">
        <v>1.8519999999999999E-5</v>
      </c>
      <c r="O31" s="5">
        <f t="shared" si="14"/>
        <v>84197.195732112363</v>
      </c>
      <c r="P31" s="4">
        <v>7.6E-3</v>
      </c>
      <c r="Q31" s="1">
        <v>886</v>
      </c>
      <c r="R31" s="1">
        <v>8.2000000000000007E-3</v>
      </c>
      <c r="S31" s="4">
        <f t="shared" si="15"/>
        <v>5.4952156434615936E-7</v>
      </c>
      <c r="T31" s="4">
        <f t="shared" si="16"/>
        <v>6.1585227527903935E-16</v>
      </c>
      <c r="U31" s="5">
        <f t="shared" si="17"/>
        <v>2.9627398106821794E-19</v>
      </c>
      <c r="V31" s="7" t="s">
        <v>40</v>
      </c>
      <c r="W31" s="8">
        <f>(U28-U31)/(X29/100)</f>
        <v>-5.3063901690117937E-15</v>
      </c>
      <c r="X31" s="8">
        <f t="shared" ref="X31:X32" si="18">X30</f>
        <v>2.1251287346762843E-6</v>
      </c>
    </row>
    <row r="32" spans="1:28" ht="12.75" customHeight="1">
      <c r="A32" s="1"/>
      <c r="B32" s="1">
        <v>6</v>
      </c>
      <c r="C32" s="1">
        <v>13.4</v>
      </c>
      <c r="D32" s="9"/>
      <c r="E32" s="11"/>
      <c r="F32" s="9"/>
      <c r="G32" s="13" t="s">
        <v>26</v>
      </c>
      <c r="H32" s="16">
        <f>H28</f>
        <v>3.7037037037037037E-5</v>
      </c>
      <c r="I32" s="13" t="s">
        <v>36</v>
      </c>
      <c r="J32" s="16">
        <f>J28-K28/100</f>
        <v>8.2892706264544303E-5</v>
      </c>
      <c r="K32" s="11"/>
      <c r="L32" s="1"/>
      <c r="M32" s="1">
        <v>26</v>
      </c>
      <c r="N32" s="4">
        <v>1.8519999999999999E-5</v>
      </c>
      <c r="O32" s="5">
        <f t="shared" si="14"/>
        <v>84197.195732112363</v>
      </c>
      <c r="P32" s="4">
        <v>7.6E-3</v>
      </c>
      <c r="Q32" s="1">
        <v>886</v>
      </c>
      <c r="R32" s="1">
        <v>8.2000000000000007E-3</v>
      </c>
      <c r="S32" s="4">
        <f t="shared" si="15"/>
        <v>5.4952156434615936E-7</v>
      </c>
      <c r="T32" s="4">
        <f t="shared" si="16"/>
        <v>6.1585227527903935E-16</v>
      </c>
      <c r="U32" s="5">
        <f t="shared" si="17"/>
        <v>2.9604844582370662E-19</v>
      </c>
      <c r="V32" s="7" t="s">
        <v>39</v>
      </c>
      <c r="W32" s="8">
        <f>(U28-U32)/(X29/100)</f>
        <v>5.3063901690072625E-15</v>
      </c>
      <c r="X32" s="8">
        <f t="shared" si="18"/>
        <v>2.1251287346762843E-6</v>
      </c>
    </row>
    <row r="33" spans="1:28" ht="12.75" customHeight="1">
      <c r="A33" s="1"/>
      <c r="B33" s="1">
        <v>6.4</v>
      </c>
      <c r="C33" s="1">
        <v>15</v>
      </c>
      <c r="D33" s="9"/>
      <c r="E33" s="11"/>
      <c r="F33" s="9"/>
      <c r="G33" s="14"/>
      <c r="H33" s="9"/>
      <c r="I33" s="14"/>
      <c r="J33" s="9"/>
      <c r="K33" s="11"/>
      <c r="L33" s="1"/>
      <c r="M33" s="1"/>
      <c r="N33" s="4"/>
      <c r="O33" s="5"/>
      <c r="P33" s="1"/>
      <c r="Q33" s="1"/>
      <c r="R33" s="1"/>
      <c r="S33" s="1"/>
      <c r="T33" s="1"/>
      <c r="U33" s="5"/>
    </row>
    <row r="34" spans="1:28" ht="12.75" customHeight="1">
      <c r="A34" s="1"/>
      <c r="B34" s="1">
        <v>6.2</v>
      </c>
      <c r="C34" s="1">
        <v>13.2</v>
      </c>
      <c r="D34" s="9"/>
      <c r="E34" s="11"/>
      <c r="F34" s="9"/>
      <c r="G34" s="14"/>
      <c r="H34" s="9"/>
      <c r="I34" s="14"/>
      <c r="J34" s="9"/>
      <c r="K34" s="11"/>
      <c r="L34" s="1"/>
      <c r="M34" s="1"/>
      <c r="N34" s="4"/>
      <c r="O34" s="5"/>
      <c r="P34" s="1"/>
      <c r="Q34" s="1"/>
      <c r="R34" s="1"/>
      <c r="S34" s="1"/>
      <c r="T34" s="1"/>
      <c r="U34" s="5"/>
    </row>
    <row r="35" spans="1:28" ht="12.75" customHeight="1">
      <c r="A35" s="1">
        <v>5</v>
      </c>
      <c r="B35" s="1"/>
      <c r="C35" s="1"/>
      <c r="D35" s="9"/>
      <c r="E35" s="11"/>
      <c r="F35" s="9"/>
      <c r="G35" s="14"/>
      <c r="H35" s="9"/>
      <c r="I35" s="14"/>
      <c r="J35" s="9"/>
      <c r="K35" s="11"/>
      <c r="L35" s="1"/>
      <c r="M35" s="1"/>
      <c r="N35" s="4"/>
      <c r="O35" s="5"/>
      <c r="P35" s="1"/>
      <c r="Q35" s="1"/>
      <c r="R35" s="1"/>
      <c r="S35" s="1"/>
      <c r="T35" s="1"/>
      <c r="U35" s="5"/>
    </row>
    <row r="36" spans="1:28" ht="12.75" customHeight="1">
      <c r="A36" s="1" t="s">
        <v>13</v>
      </c>
      <c r="B36" s="1">
        <v>5.7</v>
      </c>
      <c r="C36" s="1">
        <v>36.799999999999997</v>
      </c>
      <c r="D36" s="9">
        <f>AVERAGE(C36:C41)</f>
        <v>39.166666666666664</v>
      </c>
      <c r="E36" s="11">
        <f>STDEV(C36:C43)</f>
        <v>8.7286883321607895</v>
      </c>
      <c r="F36" s="9">
        <f>AVERAGE(B36:B41)</f>
        <v>5.5666666666666673</v>
      </c>
      <c r="G36" s="14">
        <f>STDEV(B36:B43)</f>
        <v>0.93401335771012461</v>
      </c>
      <c r="H36" s="9">
        <f>0.0005/D36</f>
        <v>1.2765957446808511E-5</v>
      </c>
      <c r="I36" s="14">
        <f>0.0005/(D36-E36)-H36</f>
        <v>3.660889123128669E-6</v>
      </c>
      <c r="J36" s="9">
        <f>0.0005/F36</f>
        <v>8.9820359281437111E-5</v>
      </c>
      <c r="K36" s="11">
        <f>0.0005/(F36-G36)-J36</f>
        <v>1.8109150365512887E-5</v>
      </c>
      <c r="L36" s="1">
        <v>1.915</v>
      </c>
      <c r="M36" s="1">
        <v>27</v>
      </c>
      <c r="N36" s="4">
        <v>1.8559999999999998E-5</v>
      </c>
      <c r="O36" s="5">
        <f>101325*EXP(-0.0289*9.8*(5335*0.3048)/(8.314*(M36+273.15)))</f>
        <v>84249.155539025756</v>
      </c>
      <c r="P36" s="4">
        <v>7.6E-3</v>
      </c>
      <c r="Q36" s="1">
        <v>886</v>
      </c>
      <c r="R36" s="1">
        <v>8.2000000000000007E-3</v>
      </c>
      <c r="S36" s="4">
        <f>SQRT((R36/2/O36)^2+(9/2*N36*H36/9.8/Q36))-(R36/(2*O36))</f>
        <v>3.0512043668178197E-7</v>
      </c>
      <c r="T36" s="4">
        <f>PI()*4/3*S36^3*Q36</f>
        <v>1.05423206885899E-16</v>
      </c>
      <c r="U36" s="5">
        <f>T36*9.8*(H36+J36)/(H36*501.7/(P36))</f>
        <v>1.2576732811879704E-19</v>
      </c>
      <c r="Y36" s="8">
        <f>SQRT((W37*X37)^2+(W38*X38)^2+(W39*X39)^2+(W40*X40)^2)</f>
        <v>5.273842825266001E-20</v>
      </c>
      <c r="Z36" s="8">
        <f>Y36/SQRT(COUNT(C36:C41))</f>
        <v>2.1530373175899546E-20</v>
      </c>
      <c r="AA36" s="6">
        <f>U36*10^19</f>
        <v>1.2576732811879703</v>
      </c>
      <c r="AB36" s="8">
        <f>Z36*10^19</f>
        <v>0.21530373175899548</v>
      </c>
    </row>
    <row r="37" spans="1:28" ht="12.75" customHeight="1">
      <c r="A37" s="1"/>
      <c r="B37" s="1">
        <v>5.4</v>
      </c>
      <c r="C37" s="1">
        <v>38.700000000000003</v>
      </c>
      <c r="D37" s="9"/>
      <c r="E37" s="11"/>
      <c r="F37" s="9"/>
      <c r="G37" s="13" t="s">
        <v>35</v>
      </c>
      <c r="H37" s="16">
        <f>H36-I36/100</f>
        <v>1.2729348555577224E-5</v>
      </c>
      <c r="I37" s="13" t="s">
        <v>26</v>
      </c>
      <c r="J37" s="16">
        <f>J36</f>
        <v>8.9820359281437111E-5</v>
      </c>
      <c r="K37" s="11"/>
      <c r="L37" s="1"/>
      <c r="M37" s="1">
        <v>27</v>
      </c>
      <c r="N37" s="4">
        <v>1.8559999999999998E-5</v>
      </c>
      <c r="O37" s="5">
        <f t="shared" ref="O37:O40" si="19">101325*EXP(-0.0289*9.8*(5335*0.3048)/(8.314*(M37+273.15)))</f>
        <v>84249.155539025756</v>
      </c>
      <c r="P37" s="4">
        <v>7.6E-3</v>
      </c>
      <c r="Q37" s="1">
        <v>886</v>
      </c>
      <c r="R37" s="1">
        <v>8.2000000000000007E-3</v>
      </c>
      <c r="S37" s="4">
        <f t="shared" ref="S37:S40" si="20">SQRT((R37/2/O37)^2+(9/2*N37*H37/9.8/Q37))-(R37/(2*O37))</f>
        <v>3.0462240968216761E-7</v>
      </c>
      <c r="T37" s="4">
        <f t="shared" ref="T37:T40" si="21">PI()*4/3*S37^3*Q37</f>
        <v>1.0490782398390262E-16</v>
      </c>
      <c r="U37" s="5">
        <f t="shared" ref="U37:U40" si="22">T37*9.8*(H37+J37)/(H37*501.7/(P37))</f>
        <v>1.2546763005976539E-19</v>
      </c>
      <c r="V37" s="7" t="s">
        <v>37</v>
      </c>
      <c r="W37" s="8">
        <f>(U36-U37)/(X37/100)</f>
        <v>8.186482817472436E-15</v>
      </c>
      <c r="X37" s="8">
        <f>I36</f>
        <v>3.660889123128669E-6</v>
      </c>
    </row>
    <row r="38" spans="1:28" ht="12.75" customHeight="1">
      <c r="A38" s="1"/>
      <c r="B38" s="1">
        <v>5.3</v>
      </c>
      <c r="C38" s="1">
        <v>41.7</v>
      </c>
      <c r="D38" s="9"/>
      <c r="E38" s="11"/>
      <c r="F38" s="9"/>
      <c r="G38" s="13" t="s">
        <v>36</v>
      </c>
      <c r="H38" s="16">
        <f>H36+I36/100</f>
        <v>1.2802566338039798E-5</v>
      </c>
      <c r="I38" s="13" t="s">
        <v>26</v>
      </c>
      <c r="J38" s="16">
        <f>J36</f>
        <v>8.9820359281437111E-5</v>
      </c>
      <c r="K38" s="11"/>
      <c r="L38" s="1"/>
      <c r="M38" s="1">
        <v>27</v>
      </c>
      <c r="N38" s="4">
        <v>1.8559999999999998E-5</v>
      </c>
      <c r="O38" s="5">
        <f t="shared" si="19"/>
        <v>84249.155539025756</v>
      </c>
      <c r="P38" s="4">
        <v>7.6E-3</v>
      </c>
      <c r="Q38" s="1">
        <v>886</v>
      </c>
      <c r="R38" s="1">
        <v>8.2000000000000007E-3</v>
      </c>
      <c r="S38" s="4">
        <f t="shared" si="20"/>
        <v>3.056177635894093E-7</v>
      </c>
      <c r="T38" s="4">
        <f t="shared" si="21"/>
        <v>1.0593954694206879E-16</v>
      </c>
      <c r="U38" s="5">
        <f t="shared" si="22"/>
        <v>1.2606688877726893E-19</v>
      </c>
      <c r="V38" s="7" t="s">
        <v>38</v>
      </c>
      <c r="W38" s="8">
        <f>(U36-U38)/(X37/100)</f>
        <v>-8.1827296155827154E-15</v>
      </c>
      <c r="X38" s="8">
        <f>X37</f>
        <v>3.660889123128669E-6</v>
      </c>
    </row>
    <row r="39" spans="1:28" ht="12.75" customHeight="1">
      <c r="A39" s="1"/>
      <c r="B39" s="1">
        <v>5.4</v>
      </c>
      <c r="C39" s="1">
        <v>39.200000000000003</v>
      </c>
      <c r="D39" s="9"/>
      <c r="E39" s="11"/>
      <c r="F39" s="9"/>
      <c r="G39" s="13" t="s">
        <v>26</v>
      </c>
      <c r="H39" s="16">
        <f>H36</f>
        <v>1.2765957446808511E-5</v>
      </c>
      <c r="I39" s="13" t="s">
        <v>35</v>
      </c>
      <c r="J39" s="16">
        <f>J36+K36/100</f>
        <v>9.0001450785092245E-5</v>
      </c>
      <c r="K39" s="11"/>
      <c r="L39" s="1"/>
      <c r="M39" s="1">
        <v>27</v>
      </c>
      <c r="N39" s="4">
        <v>1.8559999999999998E-5</v>
      </c>
      <c r="O39" s="5">
        <f t="shared" si="19"/>
        <v>84249.155539025756</v>
      </c>
      <c r="P39" s="4">
        <v>7.6E-3</v>
      </c>
      <c r="Q39" s="1">
        <v>886</v>
      </c>
      <c r="R39" s="1">
        <v>8.2000000000000007E-3</v>
      </c>
      <c r="S39" s="4">
        <f t="shared" si="20"/>
        <v>3.0512043668178197E-7</v>
      </c>
      <c r="T39" s="4">
        <f t="shared" si="21"/>
        <v>1.05423206885899E-16</v>
      </c>
      <c r="U39" s="5">
        <f t="shared" si="22"/>
        <v>1.2598934013059441E-19</v>
      </c>
      <c r="V39" s="7" t="s">
        <v>40</v>
      </c>
      <c r="W39" s="8">
        <f>(U36-U39)/(X37/100)</f>
        <v>-6.064428731117584E-15</v>
      </c>
      <c r="X39" s="8">
        <f t="shared" ref="X39:X40" si="23">X38</f>
        <v>3.660889123128669E-6</v>
      </c>
    </row>
    <row r="40" spans="1:28" ht="12.75" customHeight="1">
      <c r="A40" s="1"/>
      <c r="B40" s="1">
        <v>6.1</v>
      </c>
      <c r="C40" s="1">
        <v>41</v>
      </c>
      <c r="D40" s="9"/>
      <c r="E40" s="11"/>
      <c r="F40" s="9"/>
      <c r="G40" s="13" t="s">
        <v>26</v>
      </c>
      <c r="H40" s="16">
        <f>H36</f>
        <v>1.2765957446808511E-5</v>
      </c>
      <c r="I40" s="13" t="s">
        <v>36</v>
      </c>
      <c r="J40" s="16">
        <f>J36-K36/100</f>
        <v>8.9639267777781977E-5</v>
      </c>
      <c r="K40" s="11"/>
      <c r="L40" s="1"/>
      <c r="M40" s="1">
        <v>27</v>
      </c>
      <c r="N40" s="4">
        <v>1.8559999999999998E-5</v>
      </c>
      <c r="O40" s="5">
        <f t="shared" si="19"/>
        <v>84249.155539025756</v>
      </c>
      <c r="P40" s="4">
        <v>7.6E-3</v>
      </c>
      <c r="Q40" s="1">
        <v>886</v>
      </c>
      <c r="R40" s="1">
        <v>8.2000000000000007E-3</v>
      </c>
      <c r="S40" s="4">
        <f t="shared" si="20"/>
        <v>3.0512043668178197E-7</v>
      </c>
      <c r="T40" s="4">
        <f t="shared" si="21"/>
        <v>1.05423206885899E-16</v>
      </c>
      <c r="U40" s="5">
        <f t="shared" si="22"/>
        <v>1.2554531610699964E-19</v>
      </c>
      <c r="V40" s="7" t="s">
        <v>39</v>
      </c>
      <c r="W40" s="8">
        <f>(U36-U40)/(X37/100)</f>
        <v>6.0644287311182419E-15</v>
      </c>
      <c r="X40" s="8">
        <f t="shared" si="23"/>
        <v>3.660889123128669E-6</v>
      </c>
    </row>
    <row r="41" spans="1:28" ht="12.75" customHeight="1">
      <c r="A41" s="1"/>
      <c r="B41" s="1">
        <v>5.5</v>
      </c>
      <c r="C41" s="1">
        <v>37.6</v>
      </c>
      <c r="D41" s="9"/>
      <c r="E41" s="11"/>
      <c r="F41" s="9"/>
      <c r="G41" s="14"/>
      <c r="H41" s="9"/>
      <c r="I41" s="14"/>
      <c r="J41" s="9"/>
      <c r="K41" s="11"/>
      <c r="L41" s="1"/>
      <c r="M41" s="1"/>
      <c r="N41" s="4"/>
      <c r="O41" s="5"/>
      <c r="P41" s="1"/>
      <c r="Q41" s="1"/>
      <c r="R41" s="1"/>
      <c r="S41" s="1"/>
      <c r="T41" s="1"/>
      <c r="U41" s="5"/>
    </row>
    <row r="42" spans="1:28" ht="12.75" customHeight="1">
      <c r="A42" s="1">
        <v>6</v>
      </c>
      <c r="B42" s="1"/>
      <c r="C42" s="1"/>
      <c r="D42" s="9"/>
      <c r="E42" s="11"/>
      <c r="F42" s="9"/>
      <c r="G42" s="14"/>
      <c r="H42" s="9"/>
      <c r="I42" s="14"/>
      <c r="J42" s="9"/>
      <c r="K42" s="11"/>
      <c r="L42" s="1"/>
      <c r="M42" s="1"/>
      <c r="N42" s="4"/>
      <c r="O42" s="5"/>
      <c r="P42" s="1"/>
      <c r="Q42" s="1"/>
      <c r="R42" s="1"/>
      <c r="S42" s="1"/>
      <c r="T42" s="1"/>
      <c r="U42" s="5"/>
    </row>
    <row r="43" spans="1:28" ht="12.75" customHeight="1">
      <c r="A43" s="3" t="s">
        <v>14</v>
      </c>
      <c r="B43" s="1">
        <v>3.2</v>
      </c>
      <c r="C43" s="1">
        <v>61.8</v>
      </c>
      <c r="D43" s="9">
        <f>AVERAGE(C43:C47)</f>
        <v>52.659999999999989</v>
      </c>
      <c r="E43" s="11">
        <f>STDEV(C43:C50)</f>
        <v>22.460240002109977</v>
      </c>
      <c r="F43" s="9">
        <f>AVERAGE(B43:B47)</f>
        <v>3.4200000000000004</v>
      </c>
      <c r="G43" s="14">
        <f>STDEV(B43:B50)</f>
        <v>4.2160125598439455</v>
      </c>
      <c r="H43" s="9">
        <f>0.0005/D43</f>
        <v>9.4948727687049015E-6</v>
      </c>
      <c r="I43" s="14">
        <f>0.0005/(D43-E43)-H43</f>
        <v>7.0615501974025718E-6</v>
      </c>
      <c r="J43" s="9">
        <f>0.0005/F43</f>
        <v>1.461988304093567E-4</v>
      </c>
      <c r="K43" s="11">
        <f>0.0005/(F43-G43)-J43</f>
        <v>-7.7432962284060031E-4</v>
      </c>
      <c r="L43" s="1">
        <v>1.901</v>
      </c>
      <c r="M43" s="1">
        <v>27</v>
      </c>
      <c r="N43" s="4">
        <v>1.8559999999999998E-5</v>
      </c>
      <c r="O43" s="5">
        <f>101325*EXP(-0.0289*9.8*(5335*0.3048)/(8.314*(M43+273.15)))</f>
        <v>84249.155539025756</v>
      </c>
      <c r="P43" s="4">
        <v>7.6E-3</v>
      </c>
      <c r="Q43" s="1">
        <v>886</v>
      </c>
      <c r="R43" s="1">
        <v>8.2000000000000007E-3</v>
      </c>
      <c r="S43" s="4">
        <f>SQRT((R43/2/O43)^2+(9/2*N43*H43/9.8/Q43))-(R43/(2*O43))</f>
        <v>2.5743879479742326E-7</v>
      </c>
      <c r="T43" s="4">
        <f>PI()*4/3*S43^3*Q43</f>
        <v>6.3320496568709835E-17</v>
      </c>
      <c r="U43" s="5">
        <f>T43*9.8*(H43+J43)/(H43*501.7/(P43))</f>
        <v>1.5414227974317461E-19</v>
      </c>
      <c r="Y43" s="8">
        <f>SQRT((W44*X44)^2+(W45*X45)^2+(W46*X46)^2+(W47*X47)^2)</f>
        <v>1.0918757031306315E-18</v>
      </c>
      <c r="Z43" s="8">
        <f>Y43/SQRT(COUNT(C43:C47))</f>
        <v>4.883016590360944E-19</v>
      </c>
      <c r="AA43" s="6">
        <f>U43*10^19</f>
        <v>1.541422797431746</v>
      </c>
      <c r="AB43" s="8">
        <f>Z43*10^19</f>
        <v>4.8830165903609437</v>
      </c>
    </row>
    <row r="44" spans="1:28" ht="12.75" customHeight="1">
      <c r="A44" s="1"/>
      <c r="B44" s="1">
        <v>3.4</v>
      </c>
      <c r="C44" s="1">
        <v>67.599999999999994</v>
      </c>
      <c r="D44" s="9"/>
      <c r="E44" s="11"/>
      <c r="F44" s="9"/>
      <c r="G44" s="13" t="s">
        <v>35</v>
      </c>
      <c r="H44" s="16">
        <f>H43-I43/100</f>
        <v>9.4242572667308763E-6</v>
      </c>
      <c r="I44" s="13" t="s">
        <v>26</v>
      </c>
      <c r="J44" s="16">
        <f>J43</f>
        <v>1.461988304093567E-4</v>
      </c>
      <c r="K44" s="11"/>
      <c r="L44" s="1"/>
      <c r="M44" s="1">
        <v>27</v>
      </c>
      <c r="N44" s="4">
        <v>1.8559999999999998E-5</v>
      </c>
      <c r="O44" s="5">
        <f t="shared" ref="O44:O47" si="24">101325*EXP(-0.0289*9.8*(5335*0.3048)/(8.314*(M44+273.15)))</f>
        <v>84249.155539025756</v>
      </c>
      <c r="P44" s="4">
        <v>7.6E-3</v>
      </c>
      <c r="Q44" s="1">
        <v>886</v>
      </c>
      <c r="R44" s="1">
        <v>8.2000000000000007E-3</v>
      </c>
      <c r="S44" s="4">
        <f t="shared" ref="S44:S47" si="25">SQRT((R44/2/O44)^2+(9/2*N44*H44/9.8/Q44))-(R44/(2*O44))</f>
        <v>2.5632726526869261E-7</v>
      </c>
      <c r="T44" s="4">
        <f t="shared" ref="T44:T47" si="26">PI()*4/3*S44^3*Q44</f>
        <v>6.2503846320092636E-17</v>
      </c>
      <c r="U44" s="5">
        <f t="shared" ref="U44:U47" si="27">T44*9.8*(H44+J44)/(H44*501.7/(P44))</f>
        <v>1.5322485007821552E-19</v>
      </c>
      <c r="V44" s="7" t="s">
        <v>37</v>
      </c>
      <c r="W44" s="8">
        <f>(U43-U44)/(X44/100)</f>
        <v>1.2991901768205894E-14</v>
      </c>
      <c r="X44" s="8">
        <f>I43</f>
        <v>7.0615501974025718E-6</v>
      </c>
    </row>
    <row r="45" spans="1:28" ht="12.75" customHeight="1">
      <c r="A45" s="1"/>
      <c r="B45" s="1">
        <v>3.4</v>
      </c>
      <c r="C45" s="1">
        <v>42.6</v>
      </c>
      <c r="D45" s="9"/>
      <c r="E45" s="11"/>
      <c r="F45" s="9"/>
      <c r="G45" s="13" t="s">
        <v>36</v>
      </c>
      <c r="H45" s="16">
        <f>H43+I43/100</f>
        <v>9.5654882706789267E-6</v>
      </c>
      <c r="I45" s="13" t="s">
        <v>26</v>
      </c>
      <c r="J45" s="16">
        <f>J43</f>
        <v>1.461988304093567E-4</v>
      </c>
      <c r="K45" s="11"/>
      <c r="L45" s="1"/>
      <c r="M45" s="1">
        <v>27</v>
      </c>
      <c r="N45" s="4">
        <v>1.8559999999999998E-5</v>
      </c>
      <c r="O45" s="5">
        <f t="shared" si="24"/>
        <v>84249.155539025756</v>
      </c>
      <c r="P45" s="4">
        <v>7.6E-3</v>
      </c>
      <c r="Q45" s="1">
        <v>886</v>
      </c>
      <c r="R45" s="1">
        <v>8.2000000000000007E-3</v>
      </c>
      <c r="S45" s="4">
        <f t="shared" si="25"/>
        <v>2.5854630269971314E-7</v>
      </c>
      <c r="T45" s="4">
        <f t="shared" si="26"/>
        <v>6.4141236214546217E-17</v>
      </c>
      <c r="U45" s="5">
        <f t="shared" si="27"/>
        <v>1.5505783978280914E-19</v>
      </c>
      <c r="V45" s="7" t="s">
        <v>38</v>
      </c>
      <c r="W45" s="8">
        <f>(U43-U45)/(X44/100)</f>
        <v>-1.2965425636587478E-14</v>
      </c>
      <c r="X45" s="8">
        <f>X44</f>
        <v>7.0615501974025718E-6</v>
      </c>
    </row>
    <row r="46" spans="1:28" ht="12.75" customHeight="1">
      <c r="A46" s="1"/>
      <c r="B46" s="1">
        <v>3.8</v>
      </c>
      <c r="C46" s="1">
        <v>51.6</v>
      </c>
      <c r="D46" s="9"/>
      <c r="E46" s="11"/>
      <c r="F46" s="9"/>
      <c r="G46" s="13" t="s">
        <v>26</v>
      </c>
      <c r="H46" s="16">
        <f>H43</f>
        <v>9.4948727687049015E-6</v>
      </c>
      <c r="I46" s="13" t="s">
        <v>35</v>
      </c>
      <c r="J46" s="16">
        <f>J43+K43/100</f>
        <v>1.384555341809507E-4</v>
      </c>
      <c r="K46" s="11"/>
      <c r="L46" s="1"/>
      <c r="M46" s="1">
        <v>27</v>
      </c>
      <c r="N46" s="4">
        <v>1.8559999999999998E-5</v>
      </c>
      <c r="O46" s="5">
        <f t="shared" si="24"/>
        <v>84249.155539025756</v>
      </c>
      <c r="P46" s="4">
        <v>7.6E-3</v>
      </c>
      <c r="Q46" s="1">
        <v>886</v>
      </c>
      <c r="R46" s="1">
        <v>8.2000000000000007E-3</v>
      </c>
      <c r="S46" s="4">
        <f t="shared" si="25"/>
        <v>2.5743879479742326E-7</v>
      </c>
      <c r="T46" s="4">
        <f t="shared" si="26"/>
        <v>6.3320496568709835E-17</v>
      </c>
      <c r="U46" s="5">
        <f t="shared" si="27"/>
        <v>1.4647614226291838E-19</v>
      </c>
      <c r="V46" s="7" t="s">
        <v>40</v>
      </c>
      <c r="W46" s="8">
        <f>(U43-U46)/(X44/100)</f>
        <v>1.0856167931902598E-13</v>
      </c>
      <c r="X46" s="8">
        <f t="shared" ref="X46:X47" si="28">X45</f>
        <v>7.0615501974025718E-6</v>
      </c>
    </row>
    <row r="47" spans="1:28" ht="12.75" customHeight="1">
      <c r="A47" s="1"/>
      <c r="B47" s="1">
        <v>3.3</v>
      </c>
      <c r="C47" s="1">
        <v>39.700000000000003</v>
      </c>
      <c r="D47" s="9"/>
      <c r="E47" s="11"/>
      <c r="F47" s="9"/>
      <c r="G47" s="13" t="s">
        <v>26</v>
      </c>
      <c r="H47" s="16">
        <f>H43</f>
        <v>9.4948727687049015E-6</v>
      </c>
      <c r="I47" s="13" t="s">
        <v>36</v>
      </c>
      <c r="J47" s="16">
        <f>J43-K43/100</f>
        <v>1.5394212663776271E-4</v>
      </c>
      <c r="K47" s="11"/>
      <c r="L47" s="1"/>
      <c r="M47" s="1">
        <v>27</v>
      </c>
      <c r="N47" s="4">
        <v>1.8559999999999998E-5</v>
      </c>
      <c r="O47" s="5">
        <f t="shared" si="24"/>
        <v>84249.155539025756</v>
      </c>
      <c r="P47" s="4">
        <v>7.6E-3</v>
      </c>
      <c r="Q47" s="1">
        <v>886</v>
      </c>
      <c r="R47" s="1">
        <v>8.2000000000000007E-3</v>
      </c>
      <c r="S47" s="4">
        <f t="shared" si="25"/>
        <v>2.5743879479742326E-7</v>
      </c>
      <c r="T47" s="4">
        <f t="shared" si="26"/>
        <v>6.3320496568709835E-17</v>
      </c>
      <c r="U47" s="5">
        <f t="shared" si="27"/>
        <v>1.6180841722343084E-19</v>
      </c>
      <c r="V47" s="7" t="s">
        <v>39</v>
      </c>
      <c r="W47" s="8">
        <f>(U43-U47)/(X44/100)</f>
        <v>-1.0856167931902598E-13</v>
      </c>
      <c r="X47" s="8">
        <f t="shared" si="28"/>
        <v>7.0615501974025718E-6</v>
      </c>
    </row>
    <row r="48" spans="1:28" ht="12.75" customHeight="1">
      <c r="A48" s="1">
        <v>7</v>
      </c>
      <c r="B48" s="1"/>
      <c r="C48" s="1" t="s">
        <v>15</v>
      </c>
      <c r="D48" s="9"/>
      <c r="E48" s="11"/>
      <c r="F48" s="9"/>
      <c r="G48" s="14"/>
      <c r="H48" s="9"/>
      <c r="I48" s="14"/>
      <c r="J48" s="9"/>
      <c r="K48" s="11"/>
      <c r="L48" s="1"/>
      <c r="M48" s="1"/>
      <c r="N48" s="4"/>
      <c r="O48" s="5"/>
      <c r="P48" s="1"/>
      <c r="Q48" s="1"/>
      <c r="R48" s="1"/>
      <c r="S48" s="1"/>
      <c r="T48" s="1"/>
      <c r="U48" s="5"/>
    </row>
    <row r="49" spans="1:28" ht="12.75" customHeight="1">
      <c r="A49" s="1" t="s">
        <v>16</v>
      </c>
      <c r="B49" s="1">
        <v>12.2</v>
      </c>
      <c r="C49" s="1">
        <v>11.4</v>
      </c>
      <c r="D49" s="9">
        <f>AVERAGE(C49:C56)</f>
        <v>10.837499999999999</v>
      </c>
      <c r="E49" s="11">
        <f>STDEV(C49:C56)</f>
        <v>0.67810134093029273</v>
      </c>
      <c r="F49" s="9">
        <f>AVERAGE(B49:B56)</f>
        <v>12.125</v>
      </c>
      <c r="G49" s="14">
        <f>STDEV(B49:B56)</f>
        <v>0.40266966255586706</v>
      </c>
      <c r="H49" s="9">
        <f>0.0005/D49</f>
        <v>4.6136101499423307E-5</v>
      </c>
      <c r="I49" s="14">
        <f>0.0005/(D49-E49)-H49</f>
        <v>3.0794098491376489E-6</v>
      </c>
      <c r="J49" s="9">
        <f>0.0005/F49</f>
        <v>4.1237113402061855E-5</v>
      </c>
      <c r="K49" s="11">
        <f>0.0005/(F49-G49)-J49</f>
        <v>1.4165216352371427E-6</v>
      </c>
      <c r="L49" s="1">
        <v>1.889</v>
      </c>
      <c r="M49" s="1">
        <v>27</v>
      </c>
      <c r="N49" s="4">
        <v>1.8559999999999998E-5</v>
      </c>
      <c r="O49" s="5">
        <f>101325*EXP(-0.0289*9.8*(5335*0.3048)/(8.314*(M49+273.15)))</f>
        <v>84249.155539025756</v>
      </c>
      <c r="P49" s="4">
        <v>7.6E-3</v>
      </c>
      <c r="Q49" s="1">
        <v>886</v>
      </c>
      <c r="R49" s="1">
        <v>8.2000000000000007E-3</v>
      </c>
      <c r="S49" s="4">
        <f>SQRT((R49/2/O49)^2+(9/2*N49*H49/9.8/Q49))-(R49/(2*O49))</f>
        <v>6.1928110884505017E-7</v>
      </c>
      <c r="T49" s="4">
        <f>PI()*4/3*S49^3*Q49</f>
        <v>8.8142593985485033E-16</v>
      </c>
      <c r="U49" s="5">
        <f>T49*9.8*(H49+J49)/(H49*501.7/(P49))</f>
        <v>2.4780999354507055E-19</v>
      </c>
      <c r="Y49" s="8">
        <f>SQRT((W50*X50)^2+(W51*X51)^2+(W52*X52)^2+(W53*X53)^2)</f>
        <v>2.7203753262872396E-20</v>
      </c>
      <c r="Z49" s="8">
        <f>Y49/SQRT(COUNT(C49:C56))</f>
        <v>9.6179792029513684E-21</v>
      </c>
      <c r="AA49" s="6">
        <f>U49*10^19</f>
        <v>2.4780999354507056</v>
      </c>
      <c r="AB49" s="8">
        <f>Z49*10^19</f>
        <v>9.6179792029513683E-2</v>
      </c>
    </row>
    <row r="50" spans="1:28" ht="12.75" customHeight="1">
      <c r="A50" s="1"/>
      <c r="B50" s="1">
        <v>11.9</v>
      </c>
      <c r="C50" s="1">
        <v>11.1</v>
      </c>
      <c r="D50" s="9"/>
      <c r="E50" s="11"/>
      <c r="F50" s="9"/>
      <c r="G50" s="13" t="s">
        <v>35</v>
      </c>
      <c r="H50" s="16">
        <f>H49-I49/100</f>
        <v>4.6105307400931932E-5</v>
      </c>
      <c r="I50" s="13" t="s">
        <v>26</v>
      </c>
      <c r="J50" s="16">
        <f>J49</f>
        <v>4.1237113402061855E-5</v>
      </c>
      <c r="K50" s="11"/>
      <c r="L50" s="1"/>
      <c r="M50" s="1">
        <v>27</v>
      </c>
      <c r="N50" s="4">
        <v>1.8559999999999998E-5</v>
      </c>
      <c r="O50" s="5">
        <f t="shared" ref="O50:O53" si="29">101325*EXP(-0.0289*9.8*(5335*0.3048)/(8.314*(M50+273.15)))</f>
        <v>84249.155539025756</v>
      </c>
      <c r="P50" s="4">
        <v>7.6E-3</v>
      </c>
      <c r="Q50" s="1">
        <v>886</v>
      </c>
      <c r="R50" s="1">
        <v>8.2000000000000007E-3</v>
      </c>
      <c r="S50" s="4">
        <f t="shared" ref="S50:S53" si="30">SQRT((R50/2/O50)^2+(9/2*N50*H50/9.8/Q50))-(R50/(2*O50))</f>
        <v>6.1905934091125946E-7</v>
      </c>
      <c r="T50" s="4">
        <f t="shared" ref="T50:T53" si="31">PI()*4/3*S50^3*Q50</f>
        <v>8.8047934864394749E-16</v>
      </c>
      <c r="U50" s="5">
        <f t="shared" ref="U50:U53" si="32">T50*9.8*(H50+J50)/(H50*501.7/(P50))</f>
        <v>2.4762189561769904E-19</v>
      </c>
      <c r="V50" s="7" t="s">
        <v>37</v>
      </c>
      <c r="W50" s="8">
        <f>(U49-U50)/(X50/100)</f>
        <v>6.1082459492744639E-15</v>
      </c>
      <c r="X50" s="8">
        <f>I49</f>
        <v>3.0794098491376489E-6</v>
      </c>
    </row>
    <row r="51" spans="1:28" ht="12.75" customHeight="1">
      <c r="A51" s="1"/>
      <c r="B51" s="1">
        <v>12.2</v>
      </c>
      <c r="C51" s="1">
        <v>10</v>
      </c>
      <c r="D51" s="9"/>
      <c r="E51" s="11"/>
      <c r="F51" s="9"/>
      <c r="G51" s="13" t="s">
        <v>36</v>
      </c>
      <c r="H51" s="16">
        <f>H49+I49/100</f>
        <v>4.6166895597914682E-5</v>
      </c>
      <c r="I51" s="13" t="s">
        <v>26</v>
      </c>
      <c r="J51" s="16">
        <f>J49</f>
        <v>4.1237113402061855E-5</v>
      </c>
      <c r="K51" s="11"/>
      <c r="L51" s="1"/>
      <c r="M51" s="1">
        <v>27</v>
      </c>
      <c r="N51" s="4">
        <v>1.8559999999999998E-5</v>
      </c>
      <c r="O51" s="5">
        <f t="shared" si="29"/>
        <v>84249.155539025756</v>
      </c>
      <c r="P51" s="4">
        <v>7.6E-3</v>
      </c>
      <c r="Q51" s="1">
        <v>886</v>
      </c>
      <c r="R51" s="1">
        <v>8.2000000000000007E-3</v>
      </c>
      <c r="S51" s="4">
        <f t="shared" si="30"/>
        <v>6.1950280317307822E-7</v>
      </c>
      <c r="T51" s="4">
        <f t="shared" si="31"/>
        <v>8.8237289475204983E-16</v>
      </c>
      <c r="U51" s="5">
        <f t="shared" si="32"/>
        <v>2.4799813022748106E-19</v>
      </c>
      <c r="V51" s="7" t="s">
        <v>38</v>
      </c>
      <c r="W51" s="8">
        <f>(U49-U51)/(X50/100)</f>
        <v>-6.1095044709035498E-15</v>
      </c>
      <c r="X51" s="8">
        <f>X50</f>
        <v>3.0794098491376489E-6</v>
      </c>
    </row>
    <row r="52" spans="1:28" ht="12.75" customHeight="1">
      <c r="A52" s="1"/>
      <c r="B52" s="1">
        <v>11.3</v>
      </c>
      <c r="C52" s="1">
        <v>11</v>
      </c>
      <c r="D52" s="9"/>
      <c r="E52" s="11"/>
      <c r="F52" s="9"/>
      <c r="G52" s="13" t="s">
        <v>26</v>
      </c>
      <c r="H52" s="16">
        <f>H49</f>
        <v>4.6136101499423307E-5</v>
      </c>
      <c r="I52" s="13" t="s">
        <v>35</v>
      </c>
      <c r="J52" s="16">
        <f>J49+K49/100</f>
        <v>4.1251278618414224E-5</v>
      </c>
      <c r="K52" s="11"/>
      <c r="L52" s="1"/>
      <c r="M52" s="1">
        <v>27</v>
      </c>
      <c r="N52" s="4">
        <v>1.8559999999999998E-5</v>
      </c>
      <c r="O52" s="5">
        <f t="shared" si="29"/>
        <v>84249.155539025756</v>
      </c>
      <c r="P52" s="4">
        <v>7.6E-3</v>
      </c>
      <c r="Q52" s="1">
        <v>886</v>
      </c>
      <c r="R52" s="1">
        <v>8.2000000000000007E-3</v>
      </c>
      <c r="S52" s="4">
        <f t="shared" si="30"/>
        <v>6.1928110884505017E-7</v>
      </c>
      <c r="T52" s="4">
        <f t="shared" si="31"/>
        <v>8.8142593985485033E-16</v>
      </c>
      <c r="U52" s="5">
        <f t="shared" si="32"/>
        <v>2.4785016926913891E-19</v>
      </c>
      <c r="V52" s="7" t="s">
        <v>40</v>
      </c>
      <c r="W52" s="8">
        <f>(U49-U52)/(X50/100)</f>
        <v>-1.3046566074863091E-15</v>
      </c>
      <c r="X52" s="8">
        <f t="shared" ref="X52:X53" si="33">X51</f>
        <v>3.0794098491376489E-6</v>
      </c>
    </row>
    <row r="53" spans="1:28" ht="12.75" customHeight="1">
      <c r="A53" s="1"/>
      <c r="B53" s="1">
        <v>12.6</v>
      </c>
      <c r="C53" s="1">
        <v>11.9</v>
      </c>
      <c r="D53" s="9"/>
      <c r="E53" s="11"/>
      <c r="F53" s="9"/>
      <c r="G53" s="13" t="s">
        <v>26</v>
      </c>
      <c r="H53" s="16">
        <f>H49</f>
        <v>4.6136101499423307E-5</v>
      </c>
      <c r="I53" s="13" t="s">
        <v>36</v>
      </c>
      <c r="J53" s="16">
        <f>J49-K49/100</f>
        <v>4.1222948185709486E-5</v>
      </c>
      <c r="K53" s="11"/>
      <c r="L53" s="1"/>
      <c r="M53" s="1">
        <v>27</v>
      </c>
      <c r="N53" s="4">
        <v>1.8559999999999998E-5</v>
      </c>
      <c r="O53" s="5">
        <f t="shared" si="29"/>
        <v>84249.155539025756</v>
      </c>
      <c r="P53" s="4">
        <v>7.6E-3</v>
      </c>
      <c r="Q53" s="1">
        <v>886</v>
      </c>
      <c r="R53" s="1">
        <v>8.2000000000000007E-3</v>
      </c>
      <c r="S53" s="4">
        <f t="shared" si="30"/>
        <v>6.1928110884505017E-7</v>
      </c>
      <c r="T53" s="4">
        <f t="shared" si="31"/>
        <v>8.8142593985485033E-16</v>
      </c>
      <c r="U53" s="5">
        <f t="shared" si="32"/>
        <v>2.477698178210022E-19</v>
      </c>
      <c r="V53" s="7" t="s">
        <v>39</v>
      </c>
      <c r="W53" s="8">
        <f>(U49-U53)/(X50/100)</f>
        <v>1.3046566074863091E-15</v>
      </c>
      <c r="X53" s="8">
        <f t="shared" si="33"/>
        <v>3.0794098491376489E-6</v>
      </c>
    </row>
    <row r="54" spans="1:28" ht="12.75" customHeight="1">
      <c r="A54" s="1"/>
      <c r="B54" s="1">
        <v>12.4</v>
      </c>
      <c r="C54" s="1">
        <v>10.199999999999999</v>
      </c>
      <c r="D54" s="9"/>
      <c r="E54" s="11"/>
      <c r="F54" s="9"/>
      <c r="G54" s="14"/>
      <c r="H54" s="9"/>
      <c r="I54" s="14"/>
      <c r="J54" s="9"/>
      <c r="K54" s="11"/>
      <c r="L54" s="1"/>
      <c r="M54" s="1"/>
      <c r="N54" s="1"/>
      <c r="O54" s="5"/>
      <c r="P54" s="1"/>
      <c r="Q54" s="1"/>
      <c r="R54" s="1"/>
      <c r="S54" s="1"/>
      <c r="T54" s="1"/>
      <c r="U54" s="5"/>
    </row>
    <row r="55" spans="1:28" ht="12.75" customHeight="1">
      <c r="A55" s="1"/>
      <c r="B55" s="1">
        <v>12</v>
      </c>
      <c r="C55" s="1">
        <v>11</v>
      </c>
      <c r="D55" s="9"/>
      <c r="E55" s="11"/>
      <c r="F55" s="9"/>
      <c r="G55" s="14"/>
      <c r="H55" s="9"/>
      <c r="I55" s="14"/>
      <c r="J55" s="9"/>
      <c r="K55" s="11"/>
      <c r="L55" s="1"/>
      <c r="M55" s="1"/>
      <c r="N55" s="1"/>
      <c r="O55" s="5"/>
      <c r="P55" s="1"/>
      <c r="Q55" s="1"/>
      <c r="R55" s="1"/>
      <c r="S55" s="1"/>
      <c r="T55" s="1"/>
      <c r="U55" s="5"/>
    </row>
    <row r="56" spans="1:28" ht="12.75" customHeight="1">
      <c r="A56" s="1"/>
      <c r="B56" s="1">
        <v>12.4</v>
      </c>
      <c r="C56" s="1">
        <v>10.1</v>
      </c>
      <c r="D56" s="9"/>
      <c r="E56" s="11"/>
      <c r="F56" s="9"/>
      <c r="G56" s="14"/>
      <c r="H56" s="9"/>
      <c r="I56" s="14"/>
      <c r="J56" s="9"/>
      <c r="K56" s="11"/>
      <c r="L56" s="1"/>
      <c r="M56" s="1"/>
      <c r="N56" s="1"/>
      <c r="O56" s="5"/>
      <c r="P56" s="1"/>
      <c r="Q56" s="1"/>
      <c r="R56" s="1"/>
      <c r="S56" s="1"/>
      <c r="T56" s="1"/>
      <c r="U56" s="5"/>
    </row>
    <row r="57" spans="1:28" ht="12.75" customHeight="1">
      <c r="A57" s="1">
        <v>8</v>
      </c>
      <c r="B57" s="1"/>
      <c r="C57" s="1"/>
      <c r="D57" s="9"/>
      <c r="E57" s="11"/>
      <c r="F57" s="9"/>
      <c r="G57" s="14"/>
      <c r="H57" s="9"/>
      <c r="I57" s="14"/>
      <c r="J57" s="9"/>
      <c r="K57" s="11"/>
      <c r="L57" s="1"/>
      <c r="M57" s="1"/>
      <c r="N57" s="1"/>
      <c r="O57" s="5"/>
      <c r="P57" s="1"/>
      <c r="Q57" s="1"/>
      <c r="R57" s="1"/>
      <c r="S57" s="1"/>
      <c r="T57" s="1"/>
      <c r="U57" s="5"/>
    </row>
    <row r="58" spans="1:28" ht="12.75" customHeight="1">
      <c r="A58" s="1" t="s">
        <v>17</v>
      </c>
      <c r="B58" s="1">
        <v>2.6</v>
      </c>
      <c r="C58" s="1">
        <v>37.700000000000003</v>
      </c>
      <c r="D58" s="9">
        <f>AVERAGE(C58:C62)</f>
        <v>48.1</v>
      </c>
      <c r="E58" s="11">
        <f>STDEV(C58:C65)</f>
        <v>14.754151958008308</v>
      </c>
      <c r="F58" s="9">
        <f>AVERAGE(B58:B62)</f>
        <v>2.54</v>
      </c>
      <c r="G58" s="14">
        <f>STDEV(B58:B65)</f>
        <v>8.9442719099996598E-2</v>
      </c>
      <c r="H58" s="9">
        <f>0.0005/D58</f>
        <v>1.0395010395010395E-5</v>
      </c>
      <c r="I58" s="14">
        <f>0.0005/(D58-E58)-H58</f>
        <v>4.5993600996419228E-6</v>
      </c>
      <c r="J58" s="9">
        <f>0.0005/F58</f>
        <v>1.968503937007874E-4</v>
      </c>
      <c r="K58" s="11">
        <f>0.0005/(F58-G58)-J58</f>
        <v>7.1848287757782616E-6</v>
      </c>
      <c r="L58" s="1">
        <v>1.8879999999999999</v>
      </c>
      <c r="M58" s="1">
        <v>27</v>
      </c>
      <c r="N58" s="4">
        <v>1.8600000000000001E-5</v>
      </c>
      <c r="O58" s="5">
        <f>101325*EXP(-0.0289*9.8*(5335*0.3048)/(8.314*(M58+273.15)))</f>
        <v>84249.155539025756</v>
      </c>
      <c r="P58" s="4">
        <v>7.6E-3</v>
      </c>
      <c r="Q58" s="1">
        <v>886</v>
      </c>
      <c r="R58" s="1">
        <v>8.2000000000000007E-3</v>
      </c>
      <c r="S58" s="4">
        <f>SQRT((R58/2/O58)^2+(9/2*N58*H58/9.8/Q58))-(R58/(2*O58))</f>
        <v>2.7160592040912946E-7</v>
      </c>
      <c r="T58" s="4">
        <f>PI()*4/3*S58^3*Q58</f>
        <v>7.4360110814806424E-17</v>
      </c>
      <c r="U58" s="5">
        <f>T58*9.8*(H58+J58)/(H58*501.7/(P58))</f>
        <v>2.2008760054285567E-19</v>
      </c>
      <c r="Y58" s="8">
        <f>SQRT((W59*X59)^2+(W60*X60)^2+(W61*X61)^2+(W62*X62)^2)</f>
        <v>1.0769624974666716E-19</v>
      </c>
      <c r="Z58" s="8">
        <f>Y58/SQRT(COUNT(C58:C62))</f>
        <v>4.816322707106845E-20</v>
      </c>
      <c r="AA58" s="6">
        <f>U58*10^19</f>
        <v>2.2008760054285568</v>
      </c>
      <c r="AB58" s="8">
        <f>Z58*10^19</f>
        <v>0.48163227071068448</v>
      </c>
    </row>
    <row r="59" spans="1:28" ht="12.75" customHeight="1">
      <c r="A59" s="1"/>
      <c r="B59" s="1">
        <v>2.6</v>
      </c>
      <c r="C59" s="1">
        <v>35.4</v>
      </c>
      <c r="D59" s="9"/>
      <c r="E59" s="11"/>
      <c r="F59" s="9"/>
      <c r="G59" s="13" t="s">
        <v>35</v>
      </c>
      <c r="H59" s="16">
        <f>H58-I58/100</f>
        <v>1.0349016794013976E-5</v>
      </c>
      <c r="I59" s="13" t="s">
        <v>26</v>
      </c>
      <c r="J59" s="16">
        <f>J58</f>
        <v>1.968503937007874E-4</v>
      </c>
      <c r="K59" s="11"/>
      <c r="L59" s="1"/>
      <c r="M59" s="1">
        <v>27</v>
      </c>
      <c r="N59" s="4">
        <v>1.8600000000000001E-5</v>
      </c>
      <c r="O59" s="5">
        <f t="shared" ref="O59:O62" si="34">101325*EXP(-0.0289*9.8*(5335*0.3048)/(8.314*(M59+273.15)))</f>
        <v>84249.155539025756</v>
      </c>
      <c r="P59" s="4">
        <v>7.6E-3</v>
      </c>
      <c r="Q59" s="1">
        <v>886</v>
      </c>
      <c r="R59" s="1">
        <v>8.2000000000000007E-3</v>
      </c>
      <c r="S59" s="4">
        <f t="shared" ref="S59:S62" si="35">SQRT((R59/2/O59)^2+(9/2*N59*H59/9.8/Q59))-(R59/(2*O59))</f>
        <v>2.7091299674185395E-7</v>
      </c>
      <c r="T59" s="4">
        <f t="shared" ref="T59:T62" si="36">PI()*4/3*S59^3*Q59</f>
        <v>7.3792436821535178E-17</v>
      </c>
      <c r="U59" s="5">
        <f t="shared" ref="U59:U62" si="37">T59*9.8*(H59+J59)/(H59*501.7/(P59))</f>
        <v>2.1932939609639117E-19</v>
      </c>
      <c r="V59" s="7" t="s">
        <v>37</v>
      </c>
      <c r="W59" s="8">
        <f>(U58-U59)/(X59/100)</f>
        <v>1.6484998565855429E-14</v>
      </c>
      <c r="X59" s="8">
        <f>I58</f>
        <v>4.5993600996419228E-6</v>
      </c>
    </row>
    <row r="60" spans="1:28" ht="12.75" customHeight="1">
      <c r="A60" s="1"/>
      <c r="B60" s="1">
        <v>2.5</v>
      </c>
      <c r="C60" s="1">
        <v>41.3</v>
      </c>
      <c r="D60" s="9"/>
      <c r="E60" s="11"/>
      <c r="F60" s="9"/>
      <c r="G60" s="13" t="s">
        <v>36</v>
      </c>
      <c r="H60" s="16">
        <f>H58+I58/100</f>
        <v>1.0441003996006814E-5</v>
      </c>
      <c r="I60" s="13" t="s">
        <v>26</v>
      </c>
      <c r="J60" s="16">
        <f>J58</f>
        <v>1.968503937007874E-4</v>
      </c>
      <c r="K60" s="11"/>
      <c r="L60" s="1"/>
      <c r="M60" s="1">
        <v>27</v>
      </c>
      <c r="N60" s="4">
        <v>1.8600000000000001E-5</v>
      </c>
      <c r="O60" s="5">
        <f t="shared" si="34"/>
        <v>84249.155539025756</v>
      </c>
      <c r="P60" s="4">
        <v>7.6E-3</v>
      </c>
      <c r="Q60" s="1">
        <v>886</v>
      </c>
      <c r="R60" s="1">
        <v>8.2000000000000007E-3</v>
      </c>
      <c r="S60" s="4">
        <f t="shared" si="35"/>
        <v>2.7229734813200859E-7</v>
      </c>
      <c r="T60" s="4">
        <f t="shared" si="36"/>
        <v>7.4929453774307187E-17</v>
      </c>
      <c r="U60" s="5">
        <f t="shared" si="37"/>
        <v>2.2084478659757889E-19</v>
      </c>
      <c r="V60" s="7" t="s">
        <v>38</v>
      </c>
      <c r="W60" s="8">
        <f>(U58-U60)/(X59/100)</f>
        <v>-1.6462856534807279E-14</v>
      </c>
      <c r="X60" s="8">
        <f>X59</f>
        <v>4.5993600996419228E-6</v>
      </c>
    </row>
    <row r="61" spans="1:28" ht="12.75" customHeight="1">
      <c r="A61" s="1"/>
      <c r="B61" s="1">
        <v>2.6</v>
      </c>
      <c r="C61" s="1">
        <v>55.7</v>
      </c>
      <c r="D61" s="9"/>
      <c r="E61" s="11"/>
      <c r="F61" s="9"/>
      <c r="G61" s="13" t="s">
        <v>26</v>
      </c>
      <c r="H61" s="16">
        <f>H58</f>
        <v>1.0395010395010395E-5</v>
      </c>
      <c r="I61" s="13" t="s">
        <v>35</v>
      </c>
      <c r="J61" s="16">
        <f>J58+K58/100</f>
        <v>1.9692224198854518E-4</v>
      </c>
      <c r="K61" s="11"/>
      <c r="L61" s="1"/>
      <c r="M61" s="1">
        <v>27</v>
      </c>
      <c r="N61" s="4">
        <v>1.8600000000000001E-5</v>
      </c>
      <c r="O61" s="5">
        <f t="shared" si="34"/>
        <v>84249.155539025756</v>
      </c>
      <c r="P61" s="4">
        <v>7.6E-3</v>
      </c>
      <c r="Q61" s="1">
        <v>886</v>
      </c>
      <c r="R61" s="1">
        <v>8.2000000000000007E-3</v>
      </c>
      <c r="S61" s="4">
        <f t="shared" si="35"/>
        <v>2.7160592040912946E-7</v>
      </c>
      <c r="T61" s="4">
        <f t="shared" si="36"/>
        <v>7.4360110814806424E-17</v>
      </c>
      <c r="U61" s="5">
        <f t="shared" si="37"/>
        <v>2.2016390099122849E-19</v>
      </c>
      <c r="V61" s="7" t="s">
        <v>40</v>
      </c>
      <c r="W61" s="8">
        <f>(U58-U61)/(X59/100)</f>
        <v>-1.6589361719853548E-15</v>
      </c>
      <c r="X61" s="8">
        <f t="shared" ref="X61:X62" si="38">X60</f>
        <v>4.5993600996419228E-6</v>
      </c>
    </row>
    <row r="62" spans="1:28" ht="12.75" customHeight="1">
      <c r="A62" s="1"/>
      <c r="B62" s="1">
        <v>2.4</v>
      </c>
      <c r="C62" s="1">
        <v>70.400000000000006</v>
      </c>
      <c r="D62" s="9"/>
      <c r="E62" s="11"/>
      <c r="F62" s="9"/>
      <c r="G62" s="13" t="s">
        <v>26</v>
      </c>
      <c r="H62" s="16">
        <f>H58</f>
        <v>1.0395010395010395E-5</v>
      </c>
      <c r="I62" s="13" t="s">
        <v>36</v>
      </c>
      <c r="J62" s="16">
        <f>J58-K58/100</f>
        <v>1.9677854541302962E-4</v>
      </c>
      <c r="K62" s="11"/>
      <c r="L62" s="1"/>
      <c r="M62" s="1">
        <v>27</v>
      </c>
      <c r="N62" s="4">
        <v>1.8600000000000001E-5</v>
      </c>
      <c r="O62" s="5">
        <f t="shared" si="34"/>
        <v>84249.155539025756</v>
      </c>
      <c r="P62" s="4">
        <v>7.6E-3</v>
      </c>
      <c r="Q62" s="1">
        <v>886</v>
      </c>
      <c r="R62" s="1">
        <v>8.2000000000000007E-3</v>
      </c>
      <c r="S62" s="4">
        <f t="shared" si="35"/>
        <v>2.7160592040912946E-7</v>
      </c>
      <c r="T62" s="4">
        <f t="shared" si="36"/>
        <v>7.4360110814806424E-17</v>
      </c>
      <c r="U62" s="5">
        <f t="shared" si="37"/>
        <v>2.2001130009448275E-19</v>
      </c>
      <c r="V62" s="7" t="s">
        <v>39</v>
      </c>
      <c r="W62" s="8">
        <f>(U58-U62)/(X59/100)</f>
        <v>1.6589361719874487E-15</v>
      </c>
      <c r="X62" s="8">
        <f t="shared" si="38"/>
        <v>4.5993600996419228E-6</v>
      </c>
    </row>
    <row r="63" spans="1:28" ht="12.75" customHeight="1">
      <c r="A63" s="1"/>
      <c r="B63" s="1"/>
      <c r="C63" s="1"/>
      <c r="D63" s="9"/>
      <c r="E63" s="11"/>
      <c r="F63" s="9"/>
      <c r="G63" s="14"/>
      <c r="H63" s="9"/>
      <c r="I63" s="14"/>
      <c r="J63" s="1"/>
      <c r="K63" s="11"/>
      <c r="L63" s="1"/>
      <c r="M63" s="1"/>
      <c r="N63" s="1"/>
      <c r="O63" s="5"/>
      <c r="P63" s="1"/>
      <c r="Q63" s="1"/>
      <c r="R63" s="1"/>
      <c r="S63" s="1"/>
      <c r="T63" s="1"/>
      <c r="U63" s="5"/>
    </row>
    <row r="64" spans="1:28" ht="12.75" customHeight="1">
      <c r="A64" s="1"/>
      <c r="B64" s="1"/>
      <c r="C64" s="1"/>
      <c r="D64" s="9"/>
      <c r="E64" s="11"/>
      <c r="F64" s="9"/>
      <c r="G64" s="14"/>
      <c r="H64" s="9"/>
      <c r="I64" s="14"/>
      <c r="J64" s="1"/>
      <c r="K64" s="11"/>
      <c r="L64" s="1"/>
      <c r="M64" s="1"/>
      <c r="N64" s="1"/>
      <c r="O64" s="5"/>
      <c r="P64" s="1"/>
      <c r="Q64" s="1"/>
      <c r="R64" s="1"/>
      <c r="S64" s="1"/>
      <c r="T64" s="1"/>
      <c r="U64" s="5"/>
    </row>
    <row r="65" spans="1:21" ht="12.75" customHeight="1">
      <c r="A65" s="1"/>
      <c r="B65" s="1"/>
      <c r="C65" s="1"/>
      <c r="D65" s="9"/>
      <c r="E65" s="11"/>
      <c r="F65" s="9"/>
      <c r="G65" s="14"/>
      <c r="H65" s="9"/>
      <c r="I65" s="14"/>
      <c r="J65" s="1"/>
      <c r="K65" s="11"/>
      <c r="L65" s="1"/>
      <c r="M65" s="1"/>
      <c r="N65" s="1"/>
      <c r="O65" s="5"/>
      <c r="P65" s="1"/>
      <c r="Q65" s="1"/>
      <c r="R65" s="1"/>
      <c r="S65" s="1"/>
      <c r="T65" s="1"/>
      <c r="U65" s="5"/>
    </row>
    <row r="66" spans="1:21" ht="12.75" customHeight="1">
      <c r="A66" s="1"/>
      <c r="B66" s="1"/>
      <c r="C66" s="1"/>
      <c r="D66" s="9"/>
      <c r="E66" s="11"/>
      <c r="F66" s="9"/>
      <c r="G66" s="14"/>
      <c r="H66" s="9"/>
      <c r="I66" s="14"/>
      <c r="J66" s="1"/>
      <c r="K66" s="11"/>
      <c r="L66" s="1"/>
      <c r="M66" s="1"/>
      <c r="N66" s="1"/>
      <c r="O66" s="5"/>
      <c r="P66" s="1"/>
      <c r="Q66" s="1"/>
      <c r="R66" s="1"/>
      <c r="S66" s="1"/>
      <c r="T66" s="1"/>
      <c r="U66" s="5"/>
    </row>
    <row r="67" spans="1:21" ht="12.75" customHeight="1">
      <c r="A67" s="1"/>
      <c r="B67" s="1"/>
      <c r="C67" s="1"/>
      <c r="D67" s="9"/>
      <c r="E67" s="11"/>
      <c r="F67" s="9"/>
      <c r="G67" s="14"/>
      <c r="H67" s="9"/>
      <c r="I67" s="14"/>
      <c r="J67" s="1"/>
      <c r="K67" s="11"/>
      <c r="L67" s="1"/>
      <c r="M67" s="1"/>
      <c r="N67" s="1"/>
      <c r="O67" s="5"/>
      <c r="P67" s="1"/>
      <c r="Q67" s="1"/>
      <c r="R67" s="1"/>
      <c r="S67" s="1"/>
      <c r="T67" s="1"/>
      <c r="U67" s="5"/>
    </row>
    <row r="68" spans="1:21" ht="12.75" customHeight="1">
      <c r="A68" s="1"/>
      <c r="B68" s="1"/>
      <c r="C68" s="1"/>
      <c r="D68" s="9"/>
      <c r="E68" s="11"/>
      <c r="F68" s="9"/>
      <c r="G68" s="14"/>
      <c r="H68" s="9"/>
      <c r="I68" s="14"/>
      <c r="J68" s="1"/>
      <c r="K68" s="11"/>
      <c r="L68" s="1"/>
      <c r="M68" s="1"/>
      <c r="N68" s="1"/>
      <c r="O68" s="5"/>
      <c r="P68" s="1"/>
      <c r="Q68" s="1"/>
      <c r="R68" s="1"/>
      <c r="S68" s="1"/>
      <c r="T68" s="1"/>
      <c r="U68" s="5"/>
    </row>
    <row r="69" spans="1:21" ht="12.75" customHeight="1">
      <c r="A69" s="1"/>
      <c r="B69" s="1"/>
      <c r="C69" s="1"/>
      <c r="D69" s="9"/>
      <c r="E69" s="11"/>
      <c r="F69" s="9"/>
      <c r="G69" s="14"/>
      <c r="H69" s="9"/>
      <c r="I69" s="14"/>
      <c r="J69" s="1"/>
      <c r="K69" s="11"/>
      <c r="L69" s="1"/>
      <c r="M69" s="1"/>
      <c r="N69" s="1"/>
      <c r="O69" s="5"/>
      <c r="P69" s="1"/>
      <c r="Q69" s="1"/>
      <c r="R69" s="1"/>
      <c r="S69" s="1"/>
      <c r="T69" s="1"/>
      <c r="U69" s="5"/>
    </row>
    <row r="70" spans="1:21" ht="12.75" customHeight="1">
      <c r="A70" s="1"/>
      <c r="B70" s="1"/>
      <c r="C70" s="1"/>
      <c r="D70" s="9"/>
      <c r="E70" s="11"/>
      <c r="F70" s="9"/>
      <c r="G70" s="14"/>
      <c r="H70" s="9"/>
      <c r="I70" s="14"/>
      <c r="J70" s="1"/>
      <c r="K70" s="11"/>
      <c r="L70" s="1"/>
      <c r="M70" s="1"/>
      <c r="N70" s="1"/>
      <c r="O70" s="5"/>
      <c r="P70" s="1"/>
      <c r="Q70" s="1"/>
      <c r="R70" s="1"/>
      <c r="S70" s="1"/>
      <c r="T70" s="1"/>
      <c r="U70" s="5"/>
    </row>
    <row r="71" spans="1:21" ht="12.75" customHeight="1">
      <c r="A71" s="1"/>
      <c r="B71" s="1"/>
      <c r="C71" s="1"/>
      <c r="D71" s="9"/>
      <c r="E71" s="11"/>
      <c r="F71" s="9"/>
      <c r="G71" s="14"/>
      <c r="H71" s="9"/>
      <c r="I71" s="14"/>
      <c r="J71" s="1"/>
      <c r="K71" s="11"/>
      <c r="L71" s="1"/>
      <c r="M71" s="1"/>
      <c r="N71" s="1"/>
      <c r="O71" s="5"/>
      <c r="P71" s="1"/>
      <c r="Q71" s="1"/>
      <c r="R71" s="1"/>
      <c r="S71" s="1"/>
      <c r="T71" s="1"/>
      <c r="U71" s="5"/>
    </row>
    <row r="72" spans="1:21" ht="12.75" customHeight="1">
      <c r="A72" s="1"/>
      <c r="B72" s="1"/>
      <c r="C72" s="1"/>
      <c r="D72" s="9"/>
      <c r="E72" s="11"/>
      <c r="F72" s="9"/>
      <c r="G72" s="14"/>
      <c r="H72" s="9"/>
      <c r="I72" s="14"/>
      <c r="J72" s="1"/>
      <c r="K72" s="11"/>
      <c r="L72" s="1"/>
      <c r="M72" s="1"/>
      <c r="N72" s="1"/>
      <c r="O72" s="5"/>
      <c r="P72" s="1"/>
      <c r="Q72" s="1"/>
      <c r="R72" s="1"/>
      <c r="S72" s="1"/>
      <c r="T72" s="1"/>
      <c r="U72" s="5"/>
    </row>
    <row r="73" spans="1:21" ht="12.75" customHeight="1">
      <c r="A73" s="1"/>
      <c r="B73" s="1"/>
      <c r="C73" s="1"/>
      <c r="D73" s="9"/>
      <c r="E73" s="11"/>
      <c r="F73" s="9"/>
      <c r="G73" s="14"/>
      <c r="H73" s="9"/>
      <c r="I73" s="14"/>
      <c r="J73" s="1"/>
      <c r="K73" s="11"/>
      <c r="L73" s="1"/>
      <c r="M73" s="1"/>
      <c r="N73" s="1"/>
      <c r="O73" s="5"/>
      <c r="P73" s="1"/>
      <c r="Q73" s="1"/>
      <c r="R73" s="1"/>
      <c r="S73" s="1"/>
      <c r="T73" s="1"/>
      <c r="U73" s="5"/>
    </row>
    <row r="74" spans="1:21" ht="12.75" customHeight="1">
      <c r="A74" s="1"/>
      <c r="B74" s="1"/>
      <c r="C74" s="1"/>
      <c r="D74" s="9"/>
      <c r="E74" s="11"/>
      <c r="F74" s="9"/>
      <c r="G74" s="14"/>
      <c r="H74" s="9"/>
      <c r="I74" s="14"/>
      <c r="J74" s="1"/>
      <c r="K74" s="11"/>
      <c r="L74" s="1"/>
      <c r="M74" s="1"/>
      <c r="N74" s="1"/>
      <c r="O74" s="5"/>
      <c r="P74" s="1"/>
      <c r="Q74" s="1"/>
      <c r="R74" s="1"/>
      <c r="S74" s="1"/>
      <c r="T74" s="1"/>
      <c r="U74" s="5"/>
    </row>
    <row r="75" spans="1:21" ht="12.75" customHeight="1">
      <c r="A75" s="1"/>
      <c r="B75" s="1"/>
      <c r="C75" s="1"/>
      <c r="D75" s="9"/>
      <c r="E75" s="11"/>
      <c r="F75" s="9"/>
      <c r="G75" s="14"/>
      <c r="H75" s="9"/>
      <c r="I75" s="14"/>
      <c r="J75" s="1"/>
      <c r="K75" s="11"/>
      <c r="L75" s="1"/>
      <c r="M75" s="1"/>
      <c r="N75" s="1"/>
      <c r="O75" s="5"/>
      <c r="P75" s="1"/>
      <c r="Q75" s="1"/>
      <c r="R75" s="1"/>
      <c r="S75" s="1"/>
      <c r="T75" s="1"/>
      <c r="U75" s="5"/>
    </row>
    <row r="76" spans="1:21" ht="12.75" customHeight="1">
      <c r="A76" s="1"/>
      <c r="B76" s="1"/>
      <c r="C76" s="1"/>
      <c r="D76" s="9"/>
      <c r="E76" s="11"/>
      <c r="F76" s="9"/>
      <c r="G76" s="14"/>
      <c r="H76" s="9"/>
      <c r="I76" s="14"/>
      <c r="J76" s="1"/>
      <c r="K76" s="11"/>
      <c r="L76" s="1"/>
      <c r="M76" s="1"/>
      <c r="N76" s="1"/>
      <c r="O76" s="5"/>
      <c r="P76" s="1"/>
      <c r="Q76" s="1"/>
      <c r="R76" s="1"/>
      <c r="S76" s="1"/>
      <c r="T76" s="1"/>
      <c r="U76" s="5"/>
    </row>
    <row r="77" spans="1:21" ht="12.75" customHeight="1">
      <c r="A77" s="1"/>
      <c r="B77" s="1"/>
      <c r="C77" s="1"/>
      <c r="D77" s="9"/>
      <c r="E77" s="11"/>
      <c r="F77" s="9"/>
      <c r="G77" s="14"/>
      <c r="H77" s="9"/>
      <c r="I77" s="14"/>
      <c r="J77" s="1"/>
      <c r="K77" s="11"/>
      <c r="L77" s="1"/>
      <c r="M77" s="1"/>
      <c r="N77" s="1"/>
      <c r="O77" s="5"/>
      <c r="P77" s="1"/>
      <c r="Q77" s="1"/>
      <c r="R77" s="1"/>
      <c r="S77" s="1"/>
      <c r="T77" s="1"/>
      <c r="U77" s="5"/>
    </row>
    <row r="78" spans="1:21" ht="12.75" customHeight="1">
      <c r="A78" s="1"/>
      <c r="B78" s="1"/>
      <c r="C78" s="1"/>
      <c r="D78" s="9"/>
      <c r="E78" s="11"/>
      <c r="F78" s="9"/>
      <c r="G78" s="14"/>
      <c r="H78" s="9"/>
      <c r="I78" s="14"/>
      <c r="J78" s="1"/>
      <c r="K78" s="11"/>
      <c r="L78" s="1"/>
      <c r="M78" s="1"/>
      <c r="N78" s="1"/>
      <c r="O78" s="5"/>
      <c r="P78" s="1"/>
      <c r="Q78" s="1"/>
      <c r="R78" s="1"/>
      <c r="S78" s="1"/>
      <c r="T78" s="1"/>
      <c r="U78" s="5"/>
    </row>
    <row r="79" spans="1:21" ht="12.75" customHeight="1">
      <c r="A79" s="1"/>
      <c r="B79" s="1"/>
      <c r="C79" s="1"/>
      <c r="D79" s="9"/>
      <c r="E79" s="11"/>
      <c r="F79" s="9"/>
      <c r="G79" s="14"/>
      <c r="H79" s="9"/>
      <c r="I79" s="14"/>
      <c r="J79" s="1"/>
      <c r="K79" s="11"/>
      <c r="L79" s="1"/>
      <c r="M79" s="1"/>
      <c r="N79" s="1"/>
      <c r="O79" s="5"/>
      <c r="P79" s="1"/>
      <c r="Q79" s="1"/>
      <c r="R79" s="1"/>
      <c r="S79" s="1"/>
      <c r="T79" s="1"/>
      <c r="U79" s="5"/>
    </row>
    <row r="80" spans="1:21" ht="12.75" customHeight="1">
      <c r="A80" s="1"/>
      <c r="B80" s="1"/>
      <c r="C80" s="1"/>
      <c r="D80" s="9"/>
      <c r="E80" s="11"/>
      <c r="F80" s="9"/>
      <c r="G80" s="14"/>
      <c r="H80" s="9"/>
      <c r="I80" s="14"/>
      <c r="J80" s="1"/>
      <c r="K80" s="11"/>
      <c r="L80" s="1"/>
      <c r="M80" s="1"/>
      <c r="N80" s="1"/>
      <c r="O80" s="5"/>
      <c r="P80" s="1"/>
      <c r="Q80" s="1"/>
      <c r="R80" s="1"/>
      <c r="S80" s="1"/>
      <c r="T80" s="1"/>
      <c r="U80" s="5"/>
    </row>
    <row r="81" spans="1:21" ht="12.75" customHeight="1">
      <c r="A81" s="1"/>
      <c r="B81" s="1"/>
      <c r="C81" s="1"/>
      <c r="D81" s="9"/>
      <c r="E81" s="11"/>
      <c r="F81" s="9"/>
      <c r="G81" s="14"/>
      <c r="H81" s="9"/>
      <c r="I81" s="14"/>
      <c r="J81" s="1"/>
      <c r="K81" s="11"/>
      <c r="L81" s="1"/>
      <c r="M81" s="1"/>
      <c r="N81" s="1"/>
      <c r="O81" s="5"/>
      <c r="P81" s="1"/>
      <c r="Q81" s="1"/>
      <c r="R81" s="1"/>
      <c r="S81" s="1"/>
      <c r="T81" s="1"/>
      <c r="U81" s="5"/>
    </row>
    <row r="82" spans="1:21" ht="12.75" customHeight="1">
      <c r="A82" s="1"/>
      <c r="B82" s="1"/>
      <c r="C82" s="1"/>
      <c r="D82" s="9"/>
      <c r="E82" s="11"/>
      <c r="F82" s="9"/>
      <c r="G82" s="14"/>
      <c r="H82" s="9"/>
      <c r="I82" s="14"/>
      <c r="J82" s="1"/>
      <c r="K82" s="11"/>
      <c r="L82" s="1"/>
      <c r="M82" s="1"/>
      <c r="N82" s="1"/>
      <c r="O82" s="5"/>
      <c r="P82" s="1"/>
      <c r="Q82" s="1"/>
      <c r="R82" s="1"/>
      <c r="S82" s="1"/>
      <c r="T82" s="1"/>
      <c r="U82" s="5"/>
    </row>
    <row r="83" spans="1:21" ht="12.75" customHeight="1">
      <c r="A83" s="1"/>
      <c r="B83" s="1"/>
      <c r="C83" s="1"/>
      <c r="D83" s="9"/>
      <c r="E83" s="11"/>
      <c r="F83" s="9"/>
      <c r="G83" s="14"/>
      <c r="H83" s="9"/>
      <c r="I83" s="14"/>
      <c r="J83" s="1"/>
      <c r="K83" s="11"/>
      <c r="L83" s="1"/>
      <c r="M83" s="1"/>
      <c r="N83" s="1"/>
      <c r="O83" s="5"/>
      <c r="P83" s="1"/>
      <c r="Q83" s="1"/>
      <c r="R83" s="1"/>
      <c r="S83" s="1"/>
      <c r="T83" s="1"/>
      <c r="U83" s="5"/>
    </row>
    <row r="84" spans="1:21" ht="12.75" customHeight="1">
      <c r="A84" s="1"/>
      <c r="B84" s="1"/>
      <c r="C84" s="1"/>
      <c r="D84" s="9"/>
      <c r="E84" s="11"/>
      <c r="F84" s="9"/>
      <c r="G84" s="14"/>
      <c r="H84" s="9"/>
      <c r="I84" s="14"/>
      <c r="J84" s="1"/>
      <c r="K84" s="11"/>
      <c r="L84" s="1"/>
      <c r="M84" s="1"/>
      <c r="N84" s="1"/>
      <c r="O84" s="5"/>
      <c r="P84" s="1"/>
      <c r="Q84" s="1"/>
      <c r="R84" s="1"/>
      <c r="S84" s="1"/>
      <c r="T84" s="1"/>
      <c r="U84" s="5"/>
    </row>
    <row r="85" spans="1:21" ht="12.75" customHeight="1">
      <c r="A85" s="1"/>
      <c r="B85" s="1"/>
      <c r="C85" s="1"/>
      <c r="D85" s="9"/>
      <c r="E85" s="11"/>
      <c r="F85" s="9"/>
      <c r="G85" s="14"/>
      <c r="H85" s="9"/>
      <c r="I85" s="14"/>
      <c r="J85" s="1"/>
      <c r="K85" s="11"/>
      <c r="L85" s="1"/>
      <c r="M85" s="1"/>
      <c r="N85" s="1"/>
      <c r="O85" s="5"/>
      <c r="P85" s="1"/>
      <c r="Q85" s="1"/>
      <c r="R85" s="1"/>
      <c r="S85" s="1"/>
      <c r="T85" s="1"/>
      <c r="U85" s="5"/>
    </row>
    <row r="86" spans="1:21" ht="12.75" customHeight="1">
      <c r="A86" s="1"/>
      <c r="B86" s="1"/>
      <c r="C86" s="1"/>
      <c r="D86" s="9"/>
      <c r="E86" s="11"/>
      <c r="F86" s="9"/>
      <c r="G86" s="14"/>
      <c r="H86" s="9"/>
      <c r="I86" s="14"/>
      <c r="J86" s="1"/>
      <c r="K86" s="11"/>
      <c r="L86" s="1"/>
      <c r="M86" s="1"/>
      <c r="N86" s="1"/>
      <c r="O86" s="5"/>
      <c r="P86" s="1"/>
      <c r="Q86" s="1"/>
      <c r="R86" s="1"/>
      <c r="S86" s="1"/>
      <c r="T86" s="1"/>
      <c r="U86" s="5"/>
    </row>
    <row r="87" spans="1:21" ht="12.75" customHeight="1">
      <c r="A87" s="1"/>
      <c r="B87" s="1"/>
      <c r="C87" s="1"/>
      <c r="D87" s="9"/>
      <c r="E87" s="11"/>
      <c r="F87" s="9"/>
      <c r="G87" s="14"/>
      <c r="H87" s="9"/>
      <c r="I87" s="14"/>
      <c r="J87" s="1"/>
      <c r="K87" s="11"/>
      <c r="L87" s="1"/>
      <c r="M87" s="1"/>
      <c r="N87" s="1"/>
      <c r="O87" s="5"/>
      <c r="P87" s="1"/>
      <c r="Q87" s="1"/>
      <c r="R87" s="1"/>
      <c r="S87" s="1"/>
      <c r="T87" s="1"/>
      <c r="U87" s="5"/>
    </row>
    <row r="88" spans="1:21" ht="12.75" customHeight="1">
      <c r="A88" s="1"/>
      <c r="B88" s="1"/>
      <c r="C88" s="1"/>
      <c r="D88" s="9"/>
      <c r="E88" s="11"/>
      <c r="F88" s="9"/>
      <c r="G88" s="14"/>
      <c r="H88" s="9"/>
      <c r="I88" s="14"/>
      <c r="J88" s="1"/>
      <c r="K88" s="11"/>
      <c r="L88" s="1"/>
      <c r="M88" s="1"/>
      <c r="N88" s="1"/>
      <c r="O88" s="5"/>
      <c r="P88" s="1"/>
      <c r="Q88" s="1"/>
      <c r="R88" s="1"/>
      <c r="S88" s="1"/>
      <c r="T88" s="1"/>
      <c r="U88" s="5"/>
    </row>
    <row r="89" spans="1:21" ht="12.75" customHeight="1">
      <c r="A89" s="1"/>
      <c r="B89" s="1"/>
      <c r="C89" s="1"/>
      <c r="D89" s="9"/>
      <c r="E89" s="11"/>
      <c r="F89" s="9"/>
      <c r="G89" s="14"/>
      <c r="H89" s="9"/>
      <c r="I89" s="14"/>
      <c r="J89" s="1"/>
      <c r="K89" s="11"/>
      <c r="L89" s="1"/>
      <c r="M89" s="1"/>
      <c r="N89" s="1"/>
      <c r="O89" s="5"/>
      <c r="P89" s="1"/>
      <c r="Q89" s="1"/>
      <c r="R89" s="1"/>
      <c r="S89" s="1"/>
      <c r="T89" s="1"/>
      <c r="U89" s="5"/>
    </row>
    <row r="90" spans="1:21" ht="12.75" customHeight="1">
      <c r="A90" s="1"/>
      <c r="B90" s="1"/>
      <c r="C90" s="1"/>
      <c r="D90" s="9"/>
      <c r="E90" s="11"/>
      <c r="F90" s="9"/>
      <c r="G90" s="14"/>
      <c r="H90" s="9"/>
      <c r="I90" s="14"/>
      <c r="J90" s="1"/>
      <c r="K90" s="11"/>
      <c r="L90" s="1"/>
      <c r="M90" s="1"/>
      <c r="N90" s="1"/>
      <c r="O90" s="5"/>
      <c r="P90" s="1"/>
      <c r="Q90" s="1"/>
      <c r="R90" s="1"/>
      <c r="S90" s="1"/>
      <c r="T90" s="1"/>
      <c r="U90" s="5"/>
    </row>
    <row r="91" spans="1:21" ht="12.75" customHeight="1">
      <c r="A91" s="1"/>
      <c r="B91" s="1"/>
      <c r="C91" s="1"/>
      <c r="D91" s="9"/>
      <c r="E91" s="11"/>
      <c r="F91" s="9"/>
      <c r="G91" s="14"/>
      <c r="H91" s="9"/>
      <c r="I91" s="14"/>
      <c r="J91" s="1"/>
      <c r="K91" s="11"/>
      <c r="L91" s="1"/>
      <c r="M91" s="1"/>
      <c r="N91" s="1"/>
      <c r="O91" s="5"/>
      <c r="P91" s="1"/>
      <c r="Q91" s="1"/>
      <c r="R91" s="1"/>
      <c r="S91" s="1"/>
      <c r="T91" s="1"/>
      <c r="U91" s="5"/>
    </row>
    <row r="92" spans="1:21" ht="12.75" customHeight="1">
      <c r="A92" s="1"/>
      <c r="B92" s="1"/>
      <c r="C92" s="1"/>
      <c r="D92" s="9"/>
      <c r="E92" s="11"/>
      <c r="F92" s="9"/>
      <c r="G92" s="14"/>
      <c r="H92" s="9"/>
      <c r="I92" s="14"/>
      <c r="J92" s="1"/>
      <c r="K92" s="11"/>
      <c r="L92" s="1"/>
      <c r="M92" s="1"/>
      <c r="N92" s="1"/>
      <c r="O92" s="5"/>
      <c r="P92" s="1"/>
      <c r="Q92" s="1"/>
      <c r="R92" s="1"/>
      <c r="S92" s="1"/>
      <c r="T92" s="1"/>
      <c r="U92" s="5"/>
    </row>
    <row r="93" spans="1:21" ht="12.75" customHeight="1">
      <c r="A93" s="1"/>
      <c r="B93" s="1"/>
      <c r="C93" s="1"/>
      <c r="D93" s="9"/>
      <c r="E93" s="11"/>
      <c r="F93" s="9"/>
      <c r="G93" s="14"/>
      <c r="H93" s="9"/>
      <c r="I93" s="14"/>
      <c r="J93" s="1"/>
      <c r="K93" s="11"/>
      <c r="L93" s="1"/>
      <c r="M93" s="1"/>
      <c r="N93" s="1"/>
      <c r="O93" s="5"/>
      <c r="P93" s="1"/>
      <c r="Q93" s="1"/>
      <c r="R93" s="1"/>
      <c r="S93" s="1"/>
      <c r="T93" s="1"/>
      <c r="U93" s="5"/>
    </row>
    <row r="94" spans="1:21" ht="12.75" customHeight="1">
      <c r="A94" s="1"/>
      <c r="B94" s="1"/>
      <c r="C94" s="1"/>
      <c r="D94" s="9"/>
      <c r="E94" s="11"/>
      <c r="F94" s="9"/>
      <c r="G94" s="14"/>
      <c r="H94" s="9"/>
      <c r="I94" s="14"/>
      <c r="J94" s="1"/>
      <c r="K94" s="11"/>
      <c r="L94" s="1"/>
      <c r="M94" s="1"/>
      <c r="N94" s="1"/>
      <c r="O94" s="5"/>
      <c r="P94" s="1"/>
      <c r="Q94" s="1"/>
      <c r="R94" s="1"/>
      <c r="S94" s="1"/>
      <c r="T94" s="1"/>
      <c r="U94" s="5"/>
    </row>
    <row r="95" spans="1:21" ht="12.75" customHeight="1">
      <c r="A95" s="1"/>
      <c r="B95" s="1"/>
      <c r="C95" s="1"/>
      <c r="D95" s="9"/>
      <c r="E95" s="11"/>
      <c r="F95" s="9"/>
      <c r="G95" s="14"/>
      <c r="H95" s="9"/>
      <c r="I95" s="14"/>
      <c r="J95" s="1"/>
      <c r="K95" s="11"/>
      <c r="L95" s="1"/>
      <c r="M95" s="1"/>
      <c r="N95" s="1"/>
      <c r="O95" s="5"/>
      <c r="P95" s="1"/>
      <c r="Q95" s="1"/>
      <c r="R95" s="1"/>
      <c r="S95" s="1"/>
      <c r="T95" s="1"/>
      <c r="U95" s="5"/>
    </row>
    <row r="96" spans="1:21" ht="12.75" customHeight="1">
      <c r="A96" s="1"/>
      <c r="B96" s="1"/>
      <c r="C96" s="1"/>
      <c r="D96" s="9"/>
      <c r="E96" s="11"/>
      <c r="F96" s="9"/>
      <c r="G96" s="14"/>
      <c r="H96" s="9"/>
      <c r="I96" s="14"/>
      <c r="J96" s="1"/>
      <c r="K96" s="11"/>
      <c r="L96" s="1"/>
      <c r="M96" s="1"/>
      <c r="N96" s="1"/>
      <c r="O96" s="5"/>
      <c r="P96" s="1"/>
      <c r="Q96" s="1"/>
      <c r="R96" s="1"/>
      <c r="S96" s="1"/>
      <c r="T96" s="1"/>
      <c r="U96" s="5"/>
    </row>
    <row r="97" spans="1:21" ht="12.75" customHeight="1">
      <c r="A97" s="1"/>
      <c r="B97" s="1"/>
      <c r="C97" s="1"/>
      <c r="D97" s="9"/>
      <c r="E97" s="11"/>
      <c r="F97" s="9"/>
      <c r="G97" s="14"/>
      <c r="H97" s="9"/>
      <c r="I97" s="14"/>
      <c r="J97" s="1"/>
      <c r="K97" s="11"/>
      <c r="L97" s="1"/>
      <c r="M97" s="1"/>
      <c r="N97" s="1"/>
      <c r="O97" s="5"/>
      <c r="P97" s="1"/>
      <c r="Q97" s="1"/>
      <c r="R97" s="1"/>
      <c r="S97" s="1"/>
      <c r="T97" s="1"/>
      <c r="U97" s="5"/>
    </row>
    <row r="98" spans="1:21" ht="12.75" customHeight="1">
      <c r="A98" s="1"/>
      <c r="B98" s="1"/>
      <c r="C98" s="1"/>
      <c r="D98" s="9"/>
      <c r="E98" s="11"/>
      <c r="F98" s="9"/>
      <c r="G98" s="14"/>
      <c r="H98" s="9"/>
      <c r="I98" s="14"/>
      <c r="J98" s="1"/>
      <c r="K98" s="11"/>
      <c r="L98" s="1"/>
      <c r="M98" s="1"/>
      <c r="N98" s="1"/>
      <c r="O98" s="5"/>
      <c r="P98" s="1"/>
      <c r="Q98" s="1"/>
      <c r="R98" s="1"/>
      <c r="S98" s="1"/>
      <c r="T98" s="1"/>
      <c r="U98" s="5"/>
    </row>
    <row r="99" spans="1:21" ht="12.75" customHeight="1">
      <c r="A99" s="1"/>
      <c r="B99" s="1"/>
      <c r="C99" s="1"/>
      <c r="D99" s="9"/>
      <c r="E99" s="11"/>
      <c r="F99" s="9"/>
      <c r="G99" s="14"/>
      <c r="H99" s="9"/>
      <c r="I99" s="14"/>
      <c r="J99" s="1"/>
      <c r="K99" s="11"/>
      <c r="L99" s="1"/>
      <c r="M99" s="1"/>
      <c r="N99" s="1"/>
      <c r="O99" s="5"/>
      <c r="P99" s="1"/>
      <c r="Q99" s="1"/>
      <c r="R99" s="1"/>
      <c r="S99" s="1"/>
      <c r="T99" s="1"/>
      <c r="U99" s="5"/>
    </row>
    <row r="100" spans="1:21" ht="12.75" customHeight="1">
      <c r="A100" s="1"/>
      <c r="B100" s="1"/>
      <c r="C100" s="1"/>
      <c r="D100" s="9"/>
      <c r="E100" s="11"/>
      <c r="F100" s="9"/>
      <c r="G100" s="14"/>
      <c r="H100" s="9"/>
      <c r="I100" s="14"/>
      <c r="J100" s="1"/>
      <c r="K100" s="11"/>
      <c r="L100" s="1"/>
      <c r="M100" s="1"/>
      <c r="N100" s="1"/>
      <c r="O100" s="5"/>
      <c r="P100" s="1"/>
      <c r="Q100" s="1"/>
      <c r="R100" s="1"/>
      <c r="S100" s="1"/>
      <c r="T100" s="1"/>
      <c r="U100" s="5"/>
    </row>
  </sheetData>
  <pageMargins left="0.75" right="0.75" top="1" bottom="1" header="0.5" footer="0.5"/>
  <pageSetup paperSize="9" firstPageNumber="0" fitToWidth="0" fitToHeight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Sheet1</vt:lpstr>
      <vt:lpstr>Chart2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</dc:creator>
  <cp:lastModifiedBy>Tom</cp:lastModifiedBy>
  <dcterms:created xsi:type="dcterms:W3CDTF">2009-11-09T05:16:36Z</dcterms:created>
  <dcterms:modified xsi:type="dcterms:W3CDTF">2009-11-09T06:35:58Z</dcterms:modified>
</cp:coreProperties>
</file>