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36660" yWindow="2740" windowWidth="33120" windowHeight="18660" tabRatio="500" activeTab="3"/>
  </bookViews>
  <sheets>
    <sheet name="Vinyl Chloride_293K" sheetId="1" r:id="rId1"/>
    <sheet name="Vinyl Chloride_353K" sheetId="5" r:id="rId2"/>
    <sheet name="1,2-Dichlorethane_293K" sheetId="3" r:id="rId3"/>
    <sheet name="1,2-Dichlorethane_353K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5" l="1"/>
  <c r="B12" i="5"/>
  <c r="B14" i="5"/>
  <c r="B15" i="5"/>
  <c r="B16" i="5"/>
  <c r="B17" i="5"/>
  <c r="B25" i="5"/>
  <c r="B29" i="5"/>
  <c r="B32" i="5"/>
  <c r="B33" i="5"/>
  <c r="B35" i="5"/>
  <c r="B31" i="5"/>
  <c r="B36" i="5"/>
  <c r="B37" i="5"/>
  <c r="B26" i="5"/>
  <c r="B13" i="4"/>
  <c r="B12" i="4"/>
  <c r="B14" i="4"/>
  <c r="B15" i="4"/>
  <c r="B16" i="4"/>
  <c r="B17" i="4"/>
  <c r="B25" i="4"/>
  <c r="B29" i="4"/>
  <c r="B32" i="4"/>
  <c r="B33" i="4"/>
  <c r="B35" i="4"/>
  <c r="B31" i="4"/>
  <c r="B36" i="4"/>
  <c r="B37" i="4"/>
  <c r="B26" i="4"/>
  <c r="B13" i="3"/>
  <c r="B12" i="3"/>
  <c r="B14" i="3"/>
  <c r="B15" i="3"/>
  <c r="B16" i="3"/>
  <c r="B17" i="3"/>
  <c r="B25" i="3"/>
  <c r="B29" i="3"/>
  <c r="B32" i="3"/>
  <c r="B33" i="3"/>
  <c r="B35" i="3"/>
  <c r="B31" i="3"/>
  <c r="B36" i="3"/>
  <c r="B37" i="3"/>
  <c r="B26" i="3"/>
  <c r="B33" i="1"/>
  <c r="B32" i="1"/>
  <c r="B35" i="1"/>
  <c r="B13" i="1"/>
  <c r="B12" i="1"/>
  <c r="B14" i="1"/>
  <c r="B15" i="1"/>
  <c r="B16" i="1"/>
  <c r="B17" i="1"/>
  <c r="B25" i="1"/>
  <c r="B29" i="1"/>
  <c r="B31" i="1"/>
  <c r="B36" i="1"/>
  <c r="B37" i="1"/>
  <c r="B26" i="1"/>
</calcChain>
</file>

<file path=xl/sharedStrings.xml><?xml version="1.0" encoding="utf-8"?>
<sst xmlns="http://schemas.openxmlformats.org/spreadsheetml/2006/main" count="215" uniqueCount="46">
  <si>
    <t>Henry's Constant Example</t>
  </si>
  <si>
    <t>Vinyl Chloride</t>
  </si>
  <si>
    <t>K_H_cc (dimensionless) = Cgas/Caq</t>
  </si>
  <si>
    <t>Mtotal = Cgas (Vgas/Vtotal) + Caq (Vaq/Vtotal)</t>
  </si>
  <si>
    <t>Vgas</t>
  </si>
  <si>
    <t>L</t>
  </si>
  <si>
    <t>Mols</t>
  </si>
  <si>
    <t>Mtotal (Mols Added)</t>
  </si>
  <si>
    <t>Caq = Cgas/K_H_cc</t>
  </si>
  <si>
    <t>Mtotal = Cgas (Vgas/Vtotal) + Cgas/K_H_cc (Vaq/Vtotal)</t>
  </si>
  <si>
    <t>Mtotal=Cgas((Vgas/Vtotal) + 1/K_H_cc (Vaq/Vtotal))</t>
  </si>
  <si>
    <t>Caq</t>
  </si>
  <si>
    <t>atm</t>
  </si>
  <si>
    <t xml:space="preserve"> atm-m3/mol</t>
  </si>
  <si>
    <t>Mol/M3</t>
  </si>
  <si>
    <t>PV= nRT</t>
  </si>
  <si>
    <t>P</t>
  </si>
  <si>
    <t>V</t>
  </si>
  <si>
    <t>n</t>
  </si>
  <si>
    <t>T</t>
  </si>
  <si>
    <t>K</t>
  </si>
  <si>
    <t>R</t>
  </si>
  <si>
    <r>
      <t>L</t>
    </r>
    <r>
      <rPr>
        <sz val="13"/>
        <color rgb="FF000000"/>
        <rFont val="Arial"/>
      </rPr>
      <t> </t>
    </r>
    <r>
      <rPr>
        <sz val="13"/>
        <color rgb="FF0B0080"/>
        <rFont val="Arial"/>
      </rPr>
      <t>atm</t>
    </r>
    <r>
      <rPr>
        <sz val="13"/>
        <color rgb="FF000000"/>
        <rFont val="Arial"/>
      </rPr>
      <t> K</t>
    </r>
    <r>
      <rPr>
        <vertAlign val="superscript"/>
        <sz val="13"/>
        <color rgb="FF000000"/>
        <rFont val="Arial"/>
      </rPr>
      <t>−1</t>
    </r>
    <r>
      <rPr>
        <sz val="13"/>
        <color rgb="FF000000"/>
        <rFont val="Arial"/>
      </rPr>
      <t> mol</t>
    </r>
    <r>
      <rPr>
        <vertAlign val="superscript"/>
        <sz val="13"/>
        <color rgb="FF000000"/>
        <rFont val="Arial"/>
      </rPr>
      <t>−1</t>
    </r>
  </si>
  <si>
    <t>Koshlan Mayer-Blackwell</t>
  </si>
  <si>
    <t>2. Step 2 enter the volume of each compartment.</t>
  </si>
  <si>
    <t>Compound Name</t>
  </si>
  <si>
    <t>1. Step 1 lookup compound specific, temperature specific Henry's Constant (beware these can be Caq/Cgas or Cgas/Caq). This is a helpful site. http://www.epa.gov/athens/learn2model/part-two/onsite/esthenry.html</t>
  </si>
  <si>
    <r>
      <t>K_H_cc (dimensionless) = Concentration</t>
    </r>
    <r>
      <rPr>
        <b/>
        <i/>
        <sz val="6"/>
        <color theme="1"/>
        <rFont val="Calibri"/>
        <scheme val="minor"/>
      </rPr>
      <t>gas</t>
    </r>
    <r>
      <rPr>
        <b/>
        <i/>
        <sz val="12"/>
        <color theme="1"/>
        <rFont val="Calibri"/>
        <scheme val="minor"/>
      </rPr>
      <t>/Concentration</t>
    </r>
    <r>
      <rPr>
        <b/>
        <i/>
        <sz val="6"/>
        <color theme="1"/>
        <rFont val="Calibri"/>
        <scheme val="minor"/>
      </rPr>
      <t>aq</t>
    </r>
  </si>
  <si>
    <r>
      <t>K_H_p</t>
    </r>
    <r>
      <rPr>
        <b/>
        <i/>
        <sz val="6"/>
        <color theme="1"/>
        <rFont val="Calibri"/>
        <scheme val="minor"/>
      </rPr>
      <t>atm</t>
    </r>
    <r>
      <rPr>
        <b/>
        <i/>
        <sz val="12"/>
        <color theme="1"/>
        <rFont val="Calibri"/>
        <scheme val="minor"/>
      </rPr>
      <t>/c</t>
    </r>
    <r>
      <rPr>
        <b/>
        <i/>
        <sz val="6"/>
        <color theme="1"/>
        <rFont val="Calibri"/>
        <scheme val="minor"/>
      </rPr>
      <t>aq</t>
    </r>
    <r>
      <rPr>
        <b/>
        <i/>
        <sz val="12"/>
        <color theme="1"/>
        <rFont val="Calibri"/>
        <scheme val="minor"/>
      </rPr>
      <t>(atm-m^3/mol) = Partial Pressure/Concentration</t>
    </r>
    <r>
      <rPr>
        <b/>
        <i/>
        <sz val="6"/>
        <color theme="1"/>
        <rFont val="Calibri"/>
        <scheme val="minor"/>
      </rPr>
      <t>aq</t>
    </r>
  </si>
  <si>
    <t>One is solving a system of equations:</t>
  </si>
  <si>
    <r>
      <rPr>
        <b/>
        <sz val="12"/>
        <color theme="1"/>
        <rFont val="Calibri"/>
        <family val="2"/>
        <scheme val="minor"/>
      </rPr>
      <t>Cgas</t>
    </r>
    <r>
      <rPr>
        <sz val="12"/>
        <color theme="1"/>
        <rFont val="Calibri"/>
        <family val="2"/>
        <scheme val="minor"/>
      </rPr>
      <t>=((Vgas/Vtotal) + 1/K_H_cc (Vaq/Vtotal))^-1 * Mtotal</t>
    </r>
  </si>
  <si>
    <t>3. Step 3 enter the total mols added to the system</t>
  </si>
  <si>
    <t xml:space="preserve">Suppose you add a known mass of compound X to a system and want to predict how much of compound X will be in the liquid or headspace at equilibrium </t>
  </si>
  <si>
    <t>Vaqueous</t>
  </si>
  <si>
    <t>Vtotal</t>
  </si>
  <si>
    <t>dimensionless</t>
  </si>
  <si>
    <t>Concentraton of the stock</t>
  </si>
  <si>
    <t>Volume of the stock added</t>
  </si>
  <si>
    <t>Molar Concentration</t>
  </si>
  <si>
    <t>Suppose you know the concentration in the headspace from a standard and want to calculate the aqueous concentration using the dimensional form</t>
  </si>
  <si>
    <t>From standards curve Molar Concentration in the Headspace</t>
  </si>
  <si>
    <t>C</t>
  </si>
  <si>
    <t>Temperature</t>
  </si>
  <si>
    <t>1,2-Dichloroethane</t>
  </si>
  <si>
    <r>
      <t>L</t>
    </r>
    <r>
      <rPr>
        <b/>
        <sz val="13"/>
        <color rgb="FF000000"/>
        <rFont val="Arial"/>
      </rPr>
      <t> </t>
    </r>
    <r>
      <rPr>
        <b/>
        <sz val="13"/>
        <color rgb="FF0B0080"/>
        <rFont val="Arial"/>
      </rPr>
      <t>atm</t>
    </r>
    <r>
      <rPr>
        <b/>
        <sz val="13"/>
        <color rgb="FF000000"/>
        <rFont val="Arial"/>
      </rPr>
      <t> K</t>
    </r>
    <r>
      <rPr>
        <b/>
        <vertAlign val="superscript"/>
        <sz val="13"/>
        <color rgb="FF000000"/>
        <rFont val="Arial"/>
      </rPr>
      <t>−1</t>
    </r>
    <r>
      <rPr>
        <b/>
        <sz val="13"/>
        <color rgb="FF000000"/>
        <rFont val="Arial"/>
      </rPr>
      <t> mol</t>
    </r>
    <r>
      <rPr>
        <b/>
        <vertAlign val="superscript"/>
        <sz val="13"/>
        <color rgb="FF000000"/>
        <rFont val="Arial"/>
      </rPr>
      <t>−1</t>
    </r>
  </si>
  <si>
    <r>
      <rPr>
        <b/>
        <sz val="12"/>
        <color theme="1"/>
        <rFont val="Calibri"/>
        <family val="2"/>
        <scheme val="minor"/>
      </rPr>
      <t>Caq</t>
    </r>
    <r>
      <rPr>
        <sz val="12"/>
        <color theme="1"/>
        <rFont val="Calibri"/>
        <family val="2"/>
        <scheme val="minor"/>
      </rPr>
      <t xml:space="preserve"> = Cgas/K_H_cc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</si>
</sst>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Arial"/>
    </font>
    <font>
      <sz val="13"/>
      <color rgb="FF0B0080"/>
      <name val="Arial"/>
    </font>
    <font>
      <vertAlign val="superscript"/>
      <sz val="13"/>
      <color rgb="FF000000"/>
      <name val="Arial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  <font>
      <b/>
      <i/>
      <sz val="6"/>
      <color theme="1"/>
      <name val="Calibri"/>
      <scheme val="minor"/>
    </font>
    <font>
      <b/>
      <sz val="13"/>
      <color rgb="FF0B0080"/>
      <name val="Arial"/>
    </font>
    <font>
      <b/>
      <sz val="13"/>
      <color rgb="FF000000"/>
      <name val="Arial"/>
    </font>
    <font>
      <b/>
      <vertAlign val="superscript"/>
      <sz val="13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1" fontId="0" fillId="0" borderId="0" xfId="0" applyNumberFormat="1"/>
    <xf numFmtId="15" fontId="0" fillId="0" borderId="0" xfId="0" applyNumberFormat="1"/>
    <xf numFmtId="11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/>
    <xf numFmtId="0" fontId="1" fillId="2" borderId="1" xfId="1"/>
    <xf numFmtId="0" fontId="9" fillId="0" borderId="0" xfId="0" applyFont="1" applyFill="1" applyBorder="1"/>
    <xf numFmtId="0" fontId="1" fillId="2" borderId="2" xfId="1" applyBorder="1"/>
    <xf numFmtId="0" fontId="1" fillId="2" borderId="3" xfId="1" applyBorder="1"/>
    <xf numFmtId="0" fontId="0" fillId="0" borderId="3" xfId="0" applyBorder="1"/>
    <xf numFmtId="11" fontId="2" fillId="0" borderId="3" xfId="0" applyNumberFormat="1" applyFont="1" applyBorder="1"/>
    <xf numFmtId="11" fontId="0" fillId="3" borderId="3" xfId="0" applyNumberFormat="1" applyFill="1" applyBorder="1"/>
    <xf numFmtId="11" fontId="1" fillId="2" borderId="3" xfId="1" applyNumberFormat="1" applyBorder="1"/>
    <xf numFmtId="11" fontId="2" fillId="3" borderId="3" xfId="0" applyNumberFormat="1" applyFont="1" applyFill="1" applyBorder="1"/>
    <xf numFmtId="11" fontId="0" fillId="0" borderId="3" xfId="0" applyNumberFormat="1" applyBorder="1"/>
    <xf numFmtId="0" fontId="6" fillId="0" borderId="3" xfId="0" applyFont="1" applyBorder="1"/>
    <xf numFmtId="11" fontId="0" fillId="4" borderId="3" xfId="0" applyNumberFormat="1" applyFill="1" applyBorder="1"/>
    <xf numFmtId="0" fontId="12" fillId="0" borderId="0" xfId="0" applyFont="1"/>
  </cellXfs>
  <cellStyles count="8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Input" xfId="1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3" zoomScale="150" zoomScaleNormal="150" zoomScalePageLayoutView="150" workbookViewId="0">
      <selection activeCell="A4" sqref="A4"/>
    </sheetView>
  </sheetViews>
  <sheetFormatPr baseColWidth="10" defaultRowHeight="15" x14ac:dyDescent="0"/>
  <cols>
    <col min="1" max="1" width="54" customWidth="1"/>
    <col min="2" max="2" width="12.1640625" bestFit="1" customWidth="1"/>
    <col min="3" max="3" width="18.1640625" bestFit="1" customWidth="1"/>
  </cols>
  <sheetData>
    <row r="1" spans="1:3">
      <c r="A1" s="3">
        <v>41709</v>
      </c>
    </row>
    <row r="2" spans="1:3">
      <c r="A2" s="1" t="s">
        <v>0</v>
      </c>
    </row>
    <row r="3" spans="1:3">
      <c r="A3" s="6"/>
    </row>
    <row r="4" spans="1:3">
      <c r="A4" s="6" t="s">
        <v>32</v>
      </c>
    </row>
    <row r="5" spans="1:3">
      <c r="A5" s="7" t="s">
        <v>26</v>
      </c>
    </row>
    <row r="6" spans="1:3">
      <c r="A6" s="7" t="s">
        <v>24</v>
      </c>
    </row>
    <row r="7" spans="1:3">
      <c r="A7" s="7" t="s">
        <v>31</v>
      </c>
    </row>
    <row r="8" spans="1:3">
      <c r="A8" s="6" t="s">
        <v>25</v>
      </c>
      <c r="B8" t="s">
        <v>1</v>
      </c>
    </row>
    <row r="9" spans="1:3">
      <c r="A9" s="6" t="s">
        <v>42</v>
      </c>
      <c r="B9">
        <v>20</v>
      </c>
      <c r="C9" t="s">
        <v>41</v>
      </c>
    </row>
    <row r="10" spans="1:3">
      <c r="A10" s="6" t="s">
        <v>27</v>
      </c>
      <c r="B10" s="11">
        <v>0.98099999999999998</v>
      </c>
      <c r="C10" t="s">
        <v>35</v>
      </c>
    </row>
    <row r="11" spans="1:3">
      <c r="A11" s="6" t="s">
        <v>28</v>
      </c>
      <c r="B11" s="12">
        <v>2.3599999999999999E-2</v>
      </c>
      <c r="C11" t="s">
        <v>13</v>
      </c>
    </row>
    <row r="12" spans="1:3">
      <c r="A12" s="1" t="s">
        <v>33</v>
      </c>
      <c r="B12" s="9">
        <f>6/1000</f>
        <v>6.0000000000000001E-3</v>
      </c>
      <c r="C12" t="s">
        <v>5</v>
      </c>
    </row>
    <row r="13" spans="1:3">
      <c r="A13" s="1" t="s">
        <v>4</v>
      </c>
      <c r="B13" s="9">
        <f>4/1000</f>
        <v>4.0000000000000001E-3</v>
      </c>
      <c r="C13" t="s">
        <v>5</v>
      </c>
    </row>
    <row r="14" spans="1:3">
      <c r="A14" s="1" t="s">
        <v>34</v>
      </c>
      <c r="B14" s="13">
        <f>B12+B13</f>
        <v>0.01</v>
      </c>
      <c r="C14" t="s">
        <v>5</v>
      </c>
    </row>
    <row r="15" spans="1:3">
      <c r="A15" t="s">
        <v>36</v>
      </c>
      <c r="B15" s="13">
        <f>32/1000</f>
        <v>3.2000000000000001E-2</v>
      </c>
      <c r="C15" t="s">
        <v>38</v>
      </c>
    </row>
    <row r="16" spans="1:3">
      <c r="A16" t="s">
        <v>37</v>
      </c>
      <c r="B16" s="13">
        <f>200*10^-6</f>
        <v>1.9999999999999998E-4</v>
      </c>
      <c r="C16" t="s">
        <v>5</v>
      </c>
    </row>
    <row r="17" spans="1:3">
      <c r="A17" t="s">
        <v>7</v>
      </c>
      <c r="B17" s="14">
        <f>B15*B16</f>
        <v>6.3999999999999997E-6</v>
      </c>
      <c r="C17" t="s">
        <v>6</v>
      </c>
    </row>
    <row r="18" spans="1:3">
      <c r="B18" s="14"/>
    </row>
    <row r="19" spans="1:3">
      <c r="A19" s="10" t="s">
        <v>29</v>
      </c>
      <c r="B19" s="13"/>
    </row>
    <row r="20" spans="1:3">
      <c r="A20" s="1" t="s">
        <v>3</v>
      </c>
      <c r="B20" s="13"/>
    </row>
    <row r="21" spans="1:3">
      <c r="A21" s="1" t="s">
        <v>2</v>
      </c>
      <c r="B21" s="13"/>
    </row>
    <row r="22" spans="1:3">
      <c r="A22" s="1" t="s">
        <v>8</v>
      </c>
      <c r="B22" s="13"/>
    </row>
    <row r="23" spans="1:3">
      <c r="A23" s="8" t="s">
        <v>9</v>
      </c>
      <c r="B23" s="13"/>
    </row>
    <row r="24" spans="1:3">
      <c r="A24" t="s">
        <v>10</v>
      </c>
      <c r="B24" s="13"/>
    </row>
    <row r="25" spans="1:3">
      <c r="A25" t="s">
        <v>30</v>
      </c>
      <c r="B25" s="15">
        <f>((B13/B14)+((B10)^-1*(B12/B14)))^-1*B17</f>
        <v>6.3264812575574362E-6</v>
      </c>
      <c r="C25" t="s">
        <v>38</v>
      </c>
    </row>
    <row r="26" spans="1:3">
      <c r="A26" t="s">
        <v>45</v>
      </c>
      <c r="B26" s="15">
        <f>B25/B10</f>
        <v>6.4490124949617087E-6</v>
      </c>
      <c r="C26" t="s">
        <v>38</v>
      </c>
    </row>
    <row r="27" spans="1:3">
      <c r="B27" s="13"/>
    </row>
    <row r="28" spans="1:3">
      <c r="A28" t="s">
        <v>39</v>
      </c>
      <c r="B28" s="13"/>
    </row>
    <row r="29" spans="1:3">
      <c r="A29" t="s">
        <v>40</v>
      </c>
      <c r="B29" s="16">
        <f>B25</f>
        <v>6.3264812575574362E-6</v>
      </c>
      <c r="C29" t="s">
        <v>38</v>
      </c>
    </row>
    <row r="30" spans="1:3">
      <c r="A30" s="1" t="s">
        <v>15</v>
      </c>
      <c r="B30" s="13"/>
    </row>
    <row r="31" spans="1:3">
      <c r="A31" t="s">
        <v>16</v>
      </c>
      <c r="B31" s="17">
        <f>(B33*B35*B34)/B32</f>
        <v>1.5210654994070132E-4</v>
      </c>
      <c r="C31" t="s">
        <v>12</v>
      </c>
    </row>
    <row r="32" spans="1:3">
      <c r="A32" t="s">
        <v>17</v>
      </c>
      <c r="B32" s="13">
        <f>B13</f>
        <v>4.0000000000000001E-3</v>
      </c>
      <c r="C32" t="s">
        <v>5</v>
      </c>
    </row>
    <row r="33" spans="1:3">
      <c r="A33" t="s">
        <v>18</v>
      </c>
      <c r="B33" s="18">
        <f>B29*B32</f>
        <v>2.5305925030229747E-8</v>
      </c>
      <c r="C33" t="s">
        <v>6</v>
      </c>
    </row>
    <row r="34" spans="1:3" ht="17">
      <c r="A34" t="s">
        <v>21</v>
      </c>
      <c r="B34" s="19">
        <v>8.2057459999999999E-2</v>
      </c>
      <c r="C34" s="5" t="s">
        <v>22</v>
      </c>
    </row>
    <row r="35" spans="1:3">
      <c r="A35" t="s">
        <v>19</v>
      </c>
      <c r="B35" s="13">
        <f>273+B9</f>
        <v>293</v>
      </c>
      <c r="C35" t="s">
        <v>20</v>
      </c>
    </row>
    <row r="36" spans="1:3">
      <c r="A36" t="s">
        <v>11</v>
      </c>
      <c r="B36" s="20">
        <f>B31*(1/B11)</f>
        <v>6.4451927940975141E-3</v>
      </c>
      <c r="C36" t="s">
        <v>14</v>
      </c>
    </row>
    <row r="37" spans="1:3">
      <c r="A37" t="s">
        <v>11</v>
      </c>
      <c r="B37" s="17">
        <f>B36*10^-3</f>
        <v>6.4451927940975143E-6</v>
      </c>
      <c r="C37" t="s">
        <v>38</v>
      </c>
    </row>
    <row r="39" spans="1:3">
      <c r="B39" s="4"/>
    </row>
    <row r="42" spans="1:3">
      <c r="B42" s="2"/>
    </row>
    <row r="43" spans="1:3">
      <c r="B43" s="2"/>
    </row>
    <row r="45" spans="1:3">
      <c r="B4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1" zoomScale="150" zoomScaleNormal="150" zoomScalePageLayoutView="150" workbookViewId="0">
      <selection activeCell="A47" sqref="A47"/>
    </sheetView>
  </sheetViews>
  <sheetFormatPr baseColWidth="10" defaultRowHeight="15" x14ac:dyDescent="0"/>
  <cols>
    <col min="1" max="1" width="54" customWidth="1"/>
    <col min="2" max="2" width="12.1640625" bestFit="1" customWidth="1"/>
    <col min="3" max="3" width="18.1640625" bestFit="1" customWidth="1"/>
  </cols>
  <sheetData>
    <row r="1" spans="1:3">
      <c r="A1" s="3">
        <v>41709</v>
      </c>
    </row>
    <row r="2" spans="1:3">
      <c r="A2" s="1" t="s">
        <v>0</v>
      </c>
    </row>
    <row r="3" spans="1:3">
      <c r="A3" s="6" t="s">
        <v>23</v>
      </c>
    </row>
    <row r="4" spans="1:3">
      <c r="A4" s="6" t="s">
        <v>32</v>
      </c>
    </row>
    <row r="5" spans="1:3">
      <c r="A5" s="7" t="s">
        <v>26</v>
      </c>
    </row>
    <row r="6" spans="1:3">
      <c r="A6" s="7" t="s">
        <v>24</v>
      </c>
    </row>
    <row r="7" spans="1:3">
      <c r="A7" s="7" t="s">
        <v>31</v>
      </c>
    </row>
    <row r="8" spans="1:3">
      <c r="A8" s="6" t="s">
        <v>25</v>
      </c>
      <c r="B8" t="s">
        <v>1</v>
      </c>
    </row>
    <row r="9" spans="1:3">
      <c r="A9" s="6" t="s">
        <v>42</v>
      </c>
      <c r="B9">
        <v>20</v>
      </c>
      <c r="C9" t="s">
        <v>41</v>
      </c>
    </row>
    <row r="10" spans="1:3">
      <c r="A10" s="6" t="s">
        <v>27</v>
      </c>
      <c r="B10" s="11">
        <v>2.54</v>
      </c>
      <c r="C10" t="s">
        <v>35</v>
      </c>
    </row>
    <row r="11" spans="1:3">
      <c r="A11" s="6" t="s">
        <v>28</v>
      </c>
      <c r="B11" s="12">
        <v>7.3700000000000002E-2</v>
      </c>
      <c r="C11" t="s">
        <v>13</v>
      </c>
    </row>
    <row r="12" spans="1:3">
      <c r="A12" s="1" t="s">
        <v>33</v>
      </c>
      <c r="B12" s="9">
        <f>6/1000</f>
        <v>6.0000000000000001E-3</v>
      </c>
      <c r="C12" t="s">
        <v>5</v>
      </c>
    </row>
    <row r="13" spans="1:3">
      <c r="A13" s="1" t="s">
        <v>4</v>
      </c>
      <c r="B13" s="9">
        <f>4/1000</f>
        <v>4.0000000000000001E-3</v>
      </c>
      <c r="C13" t="s">
        <v>5</v>
      </c>
    </row>
    <row r="14" spans="1:3">
      <c r="A14" s="1" t="s">
        <v>34</v>
      </c>
      <c r="B14" s="13">
        <f>B12+B13</f>
        <v>0.01</v>
      </c>
      <c r="C14" t="s">
        <v>5</v>
      </c>
    </row>
    <row r="15" spans="1:3">
      <c r="A15" t="s">
        <v>36</v>
      </c>
      <c r="B15" s="13">
        <f>32/1000</f>
        <v>3.2000000000000001E-2</v>
      </c>
      <c r="C15" t="s">
        <v>38</v>
      </c>
    </row>
    <row r="16" spans="1:3">
      <c r="A16" t="s">
        <v>37</v>
      </c>
      <c r="B16" s="13">
        <f>200*10^-6</f>
        <v>1.9999999999999998E-4</v>
      </c>
      <c r="C16" t="s">
        <v>5</v>
      </c>
    </row>
    <row r="17" spans="1:3">
      <c r="A17" t="s">
        <v>7</v>
      </c>
      <c r="B17" s="14">
        <f>B15*B16</f>
        <v>6.3999999999999997E-6</v>
      </c>
      <c r="C17" t="s">
        <v>6</v>
      </c>
    </row>
    <row r="18" spans="1:3">
      <c r="B18" s="14"/>
    </row>
    <row r="19" spans="1:3">
      <c r="A19" s="10" t="s">
        <v>29</v>
      </c>
      <c r="B19" s="13"/>
    </row>
    <row r="20" spans="1:3">
      <c r="A20" s="1" t="s">
        <v>3</v>
      </c>
      <c r="B20" s="13"/>
    </row>
    <row r="21" spans="1:3">
      <c r="A21" s="1" t="s">
        <v>2</v>
      </c>
      <c r="B21" s="13"/>
    </row>
    <row r="22" spans="1:3">
      <c r="A22" s="1" t="s">
        <v>8</v>
      </c>
      <c r="B22" s="13"/>
    </row>
    <row r="23" spans="1:3">
      <c r="A23" s="8" t="s">
        <v>9</v>
      </c>
      <c r="B23" s="13"/>
    </row>
    <row r="24" spans="1:3">
      <c r="A24" t="s">
        <v>10</v>
      </c>
      <c r="B24" s="13"/>
    </row>
    <row r="25" spans="1:3">
      <c r="A25" t="s">
        <v>30</v>
      </c>
      <c r="B25" s="15">
        <f>((B13/B14)+((B10)^-1*(B12/B14)))^-1*B17</f>
        <v>1.005940594059406E-5</v>
      </c>
      <c r="C25" t="s">
        <v>38</v>
      </c>
    </row>
    <row r="26" spans="1:3">
      <c r="A26" t="s">
        <v>45</v>
      </c>
      <c r="B26" s="15">
        <f>B25/B10</f>
        <v>3.9603960396039607E-6</v>
      </c>
      <c r="C26" t="s">
        <v>38</v>
      </c>
    </row>
    <row r="27" spans="1:3">
      <c r="B27" s="13"/>
    </row>
    <row r="28" spans="1:3">
      <c r="A28" t="s">
        <v>39</v>
      </c>
      <c r="B28" s="13"/>
    </row>
    <row r="29" spans="1:3">
      <c r="A29" t="s">
        <v>40</v>
      </c>
      <c r="B29" s="16">
        <f>B25</f>
        <v>1.005940594059406E-5</v>
      </c>
      <c r="C29" t="s">
        <v>38</v>
      </c>
    </row>
    <row r="30" spans="1:3">
      <c r="A30" s="1" t="s">
        <v>15</v>
      </c>
      <c r="B30" s="13"/>
    </row>
    <row r="31" spans="1:3">
      <c r="A31" t="s">
        <v>16</v>
      </c>
      <c r="B31" s="17">
        <f>(B33*B35*B34)/B32</f>
        <v>2.4185664507405939E-4</v>
      </c>
      <c r="C31" t="s">
        <v>12</v>
      </c>
    </row>
    <row r="32" spans="1:3">
      <c r="A32" t="s">
        <v>17</v>
      </c>
      <c r="B32" s="13">
        <f>B13</f>
        <v>4.0000000000000001E-3</v>
      </c>
      <c r="C32" t="s">
        <v>5</v>
      </c>
    </row>
    <row r="33" spans="1:3">
      <c r="A33" t="s">
        <v>18</v>
      </c>
      <c r="B33" s="18">
        <f>B29*B32</f>
        <v>4.0237623762376241E-8</v>
      </c>
      <c r="C33" t="s">
        <v>6</v>
      </c>
    </row>
    <row r="34" spans="1:3" ht="17">
      <c r="A34" t="s">
        <v>21</v>
      </c>
      <c r="B34" s="19">
        <v>8.2057459999999999E-2</v>
      </c>
      <c r="C34" s="5" t="s">
        <v>22</v>
      </c>
    </row>
    <row r="35" spans="1:3">
      <c r="A35" t="s">
        <v>19</v>
      </c>
      <c r="B35" s="13">
        <f>273+B9</f>
        <v>293</v>
      </c>
      <c r="C35" t="s">
        <v>20</v>
      </c>
    </row>
    <row r="36" spans="1:3">
      <c r="A36" t="s">
        <v>11</v>
      </c>
      <c r="B36" s="20">
        <f>B31*(1/B11)</f>
        <v>3.2816369752246867E-3</v>
      </c>
      <c r="C36" t="s">
        <v>14</v>
      </c>
    </row>
    <row r="37" spans="1:3">
      <c r="A37" t="s">
        <v>11</v>
      </c>
      <c r="B37" s="17">
        <f>B36*10^-3</f>
        <v>3.281636975224687E-6</v>
      </c>
      <c r="C37" t="s">
        <v>38</v>
      </c>
    </row>
    <row r="39" spans="1:3">
      <c r="B39" s="4"/>
    </row>
    <row r="42" spans="1:3">
      <c r="B42" s="2"/>
    </row>
    <row r="43" spans="1:3">
      <c r="B43" s="2"/>
    </row>
    <row r="45" spans="1:3">
      <c r="B4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8" zoomScale="150" zoomScaleNormal="150" zoomScalePageLayoutView="150" workbookViewId="0">
      <selection activeCell="B26" sqref="B26"/>
    </sheetView>
  </sheetViews>
  <sheetFormatPr baseColWidth="10" defaultRowHeight="15" x14ac:dyDescent="0"/>
  <cols>
    <col min="1" max="1" width="54" customWidth="1"/>
    <col min="2" max="2" width="12.1640625" bestFit="1" customWidth="1"/>
    <col min="3" max="3" width="18.1640625" bestFit="1" customWidth="1"/>
  </cols>
  <sheetData>
    <row r="1" spans="1:3">
      <c r="A1" s="3">
        <v>41709</v>
      </c>
    </row>
    <row r="2" spans="1:3">
      <c r="A2" s="1" t="s">
        <v>0</v>
      </c>
    </row>
    <row r="3" spans="1:3">
      <c r="A3" s="6" t="s">
        <v>23</v>
      </c>
    </row>
    <row r="4" spans="1:3">
      <c r="A4" s="6" t="s">
        <v>32</v>
      </c>
    </row>
    <row r="5" spans="1:3">
      <c r="A5" s="7" t="s">
        <v>26</v>
      </c>
    </row>
    <row r="6" spans="1:3">
      <c r="A6" s="7" t="s">
        <v>24</v>
      </c>
    </row>
    <row r="7" spans="1:3">
      <c r="A7" s="7" t="s">
        <v>31</v>
      </c>
    </row>
    <row r="8" spans="1:3">
      <c r="A8" s="6" t="s">
        <v>25</v>
      </c>
      <c r="B8" t="s">
        <v>43</v>
      </c>
    </row>
    <row r="9" spans="1:3">
      <c r="A9" s="6" t="s">
        <v>42</v>
      </c>
      <c r="B9">
        <v>20</v>
      </c>
      <c r="C9" t="s">
        <v>41</v>
      </c>
    </row>
    <row r="10" spans="1:3">
      <c r="A10" s="6" t="s">
        <v>27</v>
      </c>
      <c r="B10" s="11">
        <v>3.1800000000000002E-2</v>
      </c>
      <c r="C10" t="s">
        <v>35</v>
      </c>
    </row>
    <row r="11" spans="1:3">
      <c r="A11" s="6" t="s">
        <v>28</v>
      </c>
      <c r="B11" s="12">
        <v>7.6499999999999995E-4</v>
      </c>
      <c r="C11" t="s">
        <v>13</v>
      </c>
    </row>
    <row r="12" spans="1:3">
      <c r="A12" s="1" t="s">
        <v>33</v>
      </c>
      <c r="B12" s="9">
        <f>6/1000</f>
        <v>6.0000000000000001E-3</v>
      </c>
      <c r="C12" t="s">
        <v>5</v>
      </c>
    </row>
    <row r="13" spans="1:3">
      <c r="A13" s="1" t="s">
        <v>4</v>
      </c>
      <c r="B13" s="9">
        <f>4/1000</f>
        <v>4.0000000000000001E-3</v>
      </c>
      <c r="C13" t="s">
        <v>5</v>
      </c>
    </row>
    <row r="14" spans="1:3">
      <c r="A14" s="1" t="s">
        <v>34</v>
      </c>
      <c r="B14" s="13">
        <f>B12+B13</f>
        <v>0.01</v>
      </c>
      <c r="C14" t="s">
        <v>5</v>
      </c>
    </row>
    <row r="15" spans="1:3">
      <c r="A15" t="s">
        <v>36</v>
      </c>
      <c r="B15" s="13">
        <f>32/1000</f>
        <v>3.2000000000000001E-2</v>
      </c>
      <c r="C15" t="s">
        <v>38</v>
      </c>
    </row>
    <row r="16" spans="1:3">
      <c r="A16" t="s">
        <v>37</v>
      </c>
      <c r="B16" s="13">
        <f>200*10^-6</f>
        <v>1.9999999999999998E-4</v>
      </c>
      <c r="C16" t="s">
        <v>5</v>
      </c>
    </row>
    <row r="17" spans="1:3">
      <c r="A17" t="s">
        <v>7</v>
      </c>
      <c r="B17" s="14">
        <f>B15*B16</f>
        <v>6.3999999999999997E-6</v>
      </c>
      <c r="C17" t="s">
        <v>6</v>
      </c>
    </row>
    <row r="18" spans="1:3">
      <c r="B18" s="14"/>
    </row>
    <row r="19" spans="1:3">
      <c r="A19" s="10" t="s">
        <v>29</v>
      </c>
      <c r="B19" s="13"/>
    </row>
    <row r="20" spans="1:3">
      <c r="A20" s="1" t="s">
        <v>3</v>
      </c>
      <c r="B20" s="13"/>
    </row>
    <row r="21" spans="1:3">
      <c r="A21" s="1" t="s">
        <v>2</v>
      </c>
      <c r="B21" s="13"/>
    </row>
    <row r="22" spans="1:3">
      <c r="A22" s="1" t="s">
        <v>8</v>
      </c>
      <c r="B22" s="13"/>
    </row>
    <row r="23" spans="1:3">
      <c r="A23" s="8" t="s">
        <v>9</v>
      </c>
      <c r="B23" s="13"/>
    </row>
    <row r="24" spans="1:3">
      <c r="A24" t="s">
        <v>10</v>
      </c>
      <c r="B24" s="13"/>
    </row>
    <row r="25" spans="1:3">
      <c r="A25" t="s">
        <v>30</v>
      </c>
      <c r="B25" s="15">
        <f>((B13/B14)+((B10)^-1*(B12/B14)))^-1*B17</f>
        <v>3.3215824520172351E-7</v>
      </c>
      <c r="C25" t="s">
        <v>38</v>
      </c>
    </row>
    <row r="26" spans="1:3">
      <c r="A26" t="s">
        <v>8</v>
      </c>
      <c r="B26" s="15">
        <f>B25/B10</f>
        <v>1.0445227836532185E-5</v>
      </c>
      <c r="C26" t="s">
        <v>38</v>
      </c>
    </row>
    <row r="27" spans="1:3">
      <c r="B27" s="13"/>
    </row>
    <row r="28" spans="1:3">
      <c r="A28" t="s">
        <v>39</v>
      </c>
      <c r="B28" s="13"/>
    </row>
    <row r="29" spans="1:3">
      <c r="A29" t="s">
        <v>40</v>
      </c>
      <c r="B29" s="16">
        <f>B25</f>
        <v>3.3215824520172351E-7</v>
      </c>
      <c r="C29" t="s">
        <v>38</v>
      </c>
    </row>
    <row r="30" spans="1:3">
      <c r="A30" s="1" t="s">
        <v>15</v>
      </c>
      <c r="B30" s="13"/>
    </row>
    <row r="31" spans="1:3">
      <c r="A31" t="s">
        <v>16</v>
      </c>
      <c r="B31" s="17">
        <f>(B33*B35*B34)/B32</f>
        <v>7.9860261423580108E-6</v>
      </c>
      <c r="C31" t="s">
        <v>12</v>
      </c>
    </row>
    <row r="32" spans="1:3">
      <c r="A32" t="s">
        <v>17</v>
      </c>
      <c r="B32" s="13">
        <f>B13</f>
        <v>4.0000000000000001E-3</v>
      </c>
      <c r="C32" t="s">
        <v>5</v>
      </c>
    </row>
    <row r="33" spans="1:3">
      <c r="A33" t="s">
        <v>18</v>
      </c>
      <c r="B33" s="18">
        <f>B29*B32</f>
        <v>1.328632980806894E-9</v>
      </c>
      <c r="C33" t="s">
        <v>6</v>
      </c>
    </row>
    <row r="34" spans="1:3" ht="17">
      <c r="A34" t="s">
        <v>21</v>
      </c>
      <c r="B34" s="19">
        <v>8.2057459999999999E-2</v>
      </c>
      <c r="C34" s="5" t="s">
        <v>22</v>
      </c>
    </row>
    <row r="35" spans="1:3">
      <c r="A35" t="s">
        <v>19</v>
      </c>
      <c r="B35" s="13">
        <f>273+B9</f>
        <v>293</v>
      </c>
      <c r="C35" t="s">
        <v>20</v>
      </c>
    </row>
    <row r="36" spans="1:3">
      <c r="A36" t="s">
        <v>11</v>
      </c>
      <c r="B36" s="20">
        <f>B31*(1/B11)</f>
        <v>1.0439249859291518E-2</v>
      </c>
      <c r="C36" t="s">
        <v>14</v>
      </c>
    </row>
    <row r="37" spans="1:3">
      <c r="A37" t="s">
        <v>11</v>
      </c>
      <c r="B37" s="17">
        <f>B36*10^-3</f>
        <v>1.0439249859291517E-5</v>
      </c>
      <c r="C37" t="s">
        <v>38</v>
      </c>
    </row>
    <row r="39" spans="1:3">
      <c r="B39" s="4"/>
    </row>
    <row r="42" spans="1:3">
      <c r="B42" s="2"/>
    </row>
    <row r="43" spans="1:3">
      <c r="B43" s="2"/>
    </row>
    <row r="45" spans="1:3">
      <c r="B4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50" zoomScaleNormal="150" zoomScalePageLayoutView="150" workbookViewId="0">
      <selection activeCell="B29" sqref="B29"/>
    </sheetView>
  </sheetViews>
  <sheetFormatPr baseColWidth="10" defaultRowHeight="15" x14ac:dyDescent="0"/>
  <cols>
    <col min="1" max="1" width="54" customWidth="1"/>
    <col min="2" max="2" width="12.1640625" bestFit="1" customWidth="1"/>
    <col min="3" max="3" width="18.1640625" bestFit="1" customWidth="1"/>
  </cols>
  <sheetData>
    <row r="1" spans="1:3">
      <c r="A1" s="3">
        <v>41709</v>
      </c>
    </row>
    <row r="2" spans="1:3">
      <c r="A2" s="1" t="s">
        <v>0</v>
      </c>
    </row>
    <row r="3" spans="1:3">
      <c r="A3" s="6" t="s">
        <v>23</v>
      </c>
    </row>
    <row r="4" spans="1:3">
      <c r="A4" s="6" t="s">
        <v>32</v>
      </c>
    </row>
    <row r="5" spans="1:3">
      <c r="A5" s="7" t="s">
        <v>26</v>
      </c>
    </row>
    <row r="6" spans="1:3">
      <c r="A6" s="7" t="s">
        <v>24</v>
      </c>
    </row>
    <row r="7" spans="1:3">
      <c r="A7" s="7" t="s">
        <v>31</v>
      </c>
    </row>
    <row r="8" spans="1:3">
      <c r="A8" s="6" t="s">
        <v>25</v>
      </c>
      <c r="B8" t="s">
        <v>43</v>
      </c>
    </row>
    <row r="9" spans="1:3">
      <c r="A9" s="6" t="s">
        <v>42</v>
      </c>
      <c r="B9">
        <v>80</v>
      </c>
      <c r="C9" t="s">
        <v>41</v>
      </c>
    </row>
    <row r="10" spans="1:3">
      <c r="A10" s="6" t="s">
        <v>27</v>
      </c>
      <c r="B10" s="11">
        <v>0.255</v>
      </c>
      <c r="C10" s="1" t="s">
        <v>35</v>
      </c>
    </row>
    <row r="11" spans="1:3">
      <c r="A11" s="6" t="s">
        <v>28</v>
      </c>
      <c r="B11" s="12">
        <v>7.3899999999999999E-3</v>
      </c>
      <c r="C11" s="1" t="s">
        <v>13</v>
      </c>
    </row>
    <row r="12" spans="1:3">
      <c r="A12" s="1" t="s">
        <v>33</v>
      </c>
      <c r="B12" s="9">
        <f>6/1000</f>
        <v>6.0000000000000001E-3</v>
      </c>
      <c r="C12" s="1" t="s">
        <v>5</v>
      </c>
    </row>
    <row r="13" spans="1:3">
      <c r="A13" s="1" t="s">
        <v>4</v>
      </c>
      <c r="B13" s="9">
        <f>4/1000</f>
        <v>4.0000000000000001E-3</v>
      </c>
      <c r="C13" s="1" t="s">
        <v>5</v>
      </c>
    </row>
    <row r="14" spans="1:3">
      <c r="A14" s="1" t="s">
        <v>34</v>
      </c>
      <c r="B14" s="13">
        <f>B12+B13</f>
        <v>0.01</v>
      </c>
      <c r="C14" s="1" t="s">
        <v>5</v>
      </c>
    </row>
    <row r="15" spans="1:3">
      <c r="A15" t="s">
        <v>36</v>
      </c>
      <c r="B15" s="13">
        <f>32/1000</f>
        <v>3.2000000000000001E-2</v>
      </c>
      <c r="C15" s="1" t="s">
        <v>38</v>
      </c>
    </row>
    <row r="16" spans="1:3">
      <c r="A16" t="s">
        <v>37</v>
      </c>
      <c r="B16" s="13">
        <f>200*10^-6</f>
        <v>1.9999999999999998E-4</v>
      </c>
      <c r="C16" s="1" t="s">
        <v>5</v>
      </c>
    </row>
    <row r="17" spans="1:3">
      <c r="A17" t="s">
        <v>7</v>
      </c>
      <c r="B17" s="14">
        <f>B15*B16</f>
        <v>6.3999999999999997E-6</v>
      </c>
      <c r="C17" s="1" t="s">
        <v>6</v>
      </c>
    </row>
    <row r="18" spans="1:3">
      <c r="B18" s="14"/>
      <c r="C18" s="1"/>
    </row>
    <row r="19" spans="1:3">
      <c r="A19" s="10" t="s">
        <v>29</v>
      </c>
      <c r="B19" s="13"/>
      <c r="C19" s="1"/>
    </row>
    <row r="20" spans="1:3">
      <c r="A20" s="1" t="s">
        <v>3</v>
      </c>
      <c r="B20" s="13"/>
      <c r="C20" s="1"/>
    </row>
    <row r="21" spans="1:3">
      <c r="A21" s="1" t="s">
        <v>2</v>
      </c>
      <c r="B21" s="13"/>
      <c r="C21" s="1"/>
    </row>
    <row r="22" spans="1:3">
      <c r="A22" s="1" t="s">
        <v>8</v>
      </c>
      <c r="B22" s="13"/>
      <c r="C22" s="1"/>
    </row>
    <row r="23" spans="1:3">
      <c r="A23" s="8" t="s">
        <v>9</v>
      </c>
      <c r="B23" s="13"/>
      <c r="C23" s="1"/>
    </row>
    <row r="24" spans="1:3">
      <c r="A24" t="s">
        <v>10</v>
      </c>
      <c r="B24" s="13"/>
      <c r="C24" s="1"/>
    </row>
    <row r="25" spans="1:3">
      <c r="A25" t="s">
        <v>30</v>
      </c>
      <c r="B25" s="15">
        <f>((B13/B14)+((B10)^-1*(B12/B14)))^-1*B17</f>
        <v>2.3247863247863249E-6</v>
      </c>
      <c r="C25" s="1" t="s">
        <v>38</v>
      </c>
    </row>
    <row r="26" spans="1:3">
      <c r="A26" t="s">
        <v>8</v>
      </c>
      <c r="B26" s="15">
        <f>B25/B10</f>
        <v>9.1168091168091165E-6</v>
      </c>
      <c r="C26" s="1" t="s">
        <v>38</v>
      </c>
    </row>
    <row r="27" spans="1:3">
      <c r="B27" s="13"/>
      <c r="C27" s="1"/>
    </row>
    <row r="28" spans="1:3">
      <c r="A28" t="s">
        <v>39</v>
      </c>
      <c r="B28" s="13"/>
      <c r="C28" s="1"/>
    </row>
    <row r="29" spans="1:3">
      <c r="A29" t="s">
        <v>40</v>
      </c>
      <c r="B29" s="16">
        <f>B25</f>
        <v>2.3247863247863249E-6</v>
      </c>
      <c r="C29" s="1" t="s">
        <v>38</v>
      </c>
    </row>
    <row r="30" spans="1:3">
      <c r="A30" s="1" t="s">
        <v>15</v>
      </c>
      <c r="B30" s="13"/>
      <c r="C30" s="1"/>
    </row>
    <row r="31" spans="1:3">
      <c r="A31" t="s">
        <v>16</v>
      </c>
      <c r="B31" s="17">
        <f>(B33*B35*B34)/B32</f>
        <v>6.7340419481709394E-5</v>
      </c>
      <c r="C31" s="1" t="s">
        <v>12</v>
      </c>
    </row>
    <row r="32" spans="1:3">
      <c r="A32" t="s">
        <v>17</v>
      </c>
      <c r="B32" s="13">
        <f>B13</f>
        <v>4.0000000000000001E-3</v>
      </c>
      <c r="C32" s="1" t="s">
        <v>5</v>
      </c>
    </row>
    <row r="33" spans="1:3">
      <c r="A33" t="s">
        <v>18</v>
      </c>
      <c r="B33" s="18">
        <f>B29*B32</f>
        <v>9.2991452991453002E-9</v>
      </c>
      <c r="C33" s="1" t="s">
        <v>6</v>
      </c>
    </row>
    <row r="34" spans="1:3" ht="17">
      <c r="A34" t="s">
        <v>21</v>
      </c>
      <c r="B34" s="19">
        <v>8.2057459999999999E-2</v>
      </c>
      <c r="C34" s="21" t="s">
        <v>44</v>
      </c>
    </row>
    <row r="35" spans="1:3">
      <c r="A35" t="s">
        <v>19</v>
      </c>
      <c r="B35" s="13">
        <f>273+B9</f>
        <v>353</v>
      </c>
      <c r="C35" s="1" t="s">
        <v>20</v>
      </c>
    </row>
    <row r="36" spans="1:3">
      <c r="A36" t="s">
        <v>11</v>
      </c>
      <c r="B36" s="20">
        <f>B31*(1/B11)</f>
        <v>9.112370701178537E-3</v>
      </c>
      <c r="C36" s="1" t="s">
        <v>14</v>
      </c>
    </row>
    <row r="37" spans="1:3">
      <c r="A37" t="s">
        <v>11</v>
      </c>
      <c r="B37" s="17">
        <f>B36*10^-3</f>
        <v>9.1123707011785365E-6</v>
      </c>
      <c r="C37" s="1" t="s">
        <v>38</v>
      </c>
    </row>
    <row r="39" spans="1:3">
      <c r="B39" s="4"/>
    </row>
    <row r="42" spans="1:3">
      <c r="B42" s="2"/>
    </row>
    <row r="43" spans="1:3">
      <c r="B43" s="2"/>
    </row>
    <row r="45" spans="1:3">
      <c r="B4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Vinyl Chloride_293K</vt:lpstr>
      <vt:lpstr>Vinyl Chloride_353K</vt:lpstr>
      <vt:lpstr>1,2-Dichlorethane_293K</vt:lpstr>
      <vt:lpstr>1,2-Dichlorethane_353K</vt:lpstr>
    </vt:vector>
  </TitlesOfParts>
  <Company>Stanford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Koshlan Mayer-Blackwell</dc:creator>
  <cp:lastModifiedBy>Koshlan Mayer-Blackwell</cp:lastModifiedBy>
  <dcterms:created xsi:type="dcterms:W3CDTF">2014-03-11T17:01:40Z</dcterms:created>
  <dcterms:modified xsi:type="dcterms:W3CDTF">2014-03-11T18:07:02Z</dcterms:modified>
</cp:coreProperties>
</file>