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" windowWidth="19500" windowHeight="759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B6" i="1" l="1"/>
  <c r="AV6" i="1"/>
  <c r="AL6" i="1"/>
  <c r="R6" i="1"/>
  <c r="AV4" i="1"/>
  <c r="AL4" i="1"/>
  <c r="AL2" i="1"/>
  <c r="AB4" i="1"/>
  <c r="AB2" i="1"/>
  <c r="R4" i="1"/>
  <c r="R2" i="1"/>
  <c r="AV2" i="1"/>
  <c r="AU3" i="1"/>
  <c r="AU4" i="1"/>
  <c r="AU5" i="1"/>
  <c r="AU6" i="1"/>
  <c r="AU7" i="1"/>
  <c r="AU8" i="1"/>
  <c r="AU9" i="1"/>
  <c r="AU10" i="1"/>
  <c r="AU11" i="1"/>
  <c r="AU12" i="1"/>
  <c r="AU13" i="1"/>
  <c r="AU14" i="1"/>
  <c r="AU2" i="1"/>
  <c r="AK3" i="1"/>
  <c r="AK4" i="1"/>
  <c r="AK5" i="1"/>
  <c r="AK6" i="1"/>
  <c r="AK7" i="1"/>
  <c r="AK8" i="1"/>
  <c r="AK9" i="1"/>
  <c r="AK10" i="1"/>
  <c r="AK11" i="1"/>
  <c r="AK12" i="1"/>
  <c r="AK13" i="1"/>
  <c r="AK14" i="1"/>
  <c r="AK2" i="1"/>
  <c r="AA3" i="1"/>
  <c r="AA4" i="1"/>
  <c r="AA5" i="1"/>
  <c r="AA6" i="1"/>
  <c r="AA7" i="1"/>
  <c r="AA8" i="1"/>
  <c r="AA9" i="1"/>
  <c r="AA10" i="1"/>
  <c r="AA11" i="1"/>
  <c r="AA12" i="1"/>
  <c r="AA13" i="1"/>
  <c r="AA14" i="1"/>
  <c r="AA2" i="1"/>
  <c r="Q3" i="1"/>
  <c r="Q4" i="1"/>
  <c r="Q5" i="1"/>
  <c r="Q6" i="1"/>
  <c r="Q7" i="1"/>
  <c r="Q8" i="1"/>
  <c r="Q9" i="1"/>
  <c r="Q10" i="1"/>
  <c r="Q11" i="1"/>
  <c r="Q12" i="1"/>
  <c r="Q13" i="1"/>
  <c r="Q14" i="1"/>
  <c r="Q2" i="1"/>
  <c r="H3" i="1"/>
  <c r="H4" i="1"/>
  <c r="H5" i="1"/>
  <c r="H6" i="1"/>
  <c r="H7" i="1"/>
  <c r="H8" i="1"/>
  <c r="H9" i="1"/>
  <c r="H10" i="1"/>
  <c r="H11" i="1"/>
  <c r="H12" i="1"/>
  <c r="H13" i="1"/>
  <c r="H14" i="1"/>
  <c r="H2" i="1"/>
  <c r="AP10" i="1"/>
  <c r="AQ10" i="1" s="1"/>
  <c r="AP14" i="1"/>
  <c r="AQ14" i="1" s="1"/>
  <c r="AP18" i="1"/>
  <c r="AQ18" i="1" s="1"/>
  <c r="AP26" i="1"/>
  <c r="AQ26" i="1" s="1"/>
  <c r="AO4" i="1"/>
  <c r="AP4" i="1" s="1"/>
  <c r="AQ4" i="1" s="1"/>
  <c r="AO5" i="1"/>
  <c r="AP5" i="1" s="1"/>
  <c r="AQ5" i="1" s="1"/>
  <c r="AO6" i="1"/>
  <c r="AP6" i="1" s="1"/>
  <c r="AQ6" i="1" s="1"/>
  <c r="AO7" i="1"/>
  <c r="AP7" i="1" s="1"/>
  <c r="AQ7" i="1" s="1"/>
  <c r="AO8" i="1"/>
  <c r="AP8" i="1" s="1"/>
  <c r="AQ8" i="1" s="1"/>
  <c r="AO9" i="1"/>
  <c r="AP9" i="1" s="1"/>
  <c r="AQ9" i="1" s="1"/>
  <c r="AO10" i="1"/>
  <c r="AO11" i="1"/>
  <c r="AP11" i="1" s="1"/>
  <c r="AQ11" i="1" s="1"/>
  <c r="AO12" i="1"/>
  <c r="AP12" i="1" s="1"/>
  <c r="AQ12" i="1" s="1"/>
  <c r="AO13" i="1"/>
  <c r="AP13" i="1" s="1"/>
  <c r="AQ13" i="1" s="1"/>
  <c r="AO14" i="1"/>
  <c r="AO15" i="1"/>
  <c r="AP15" i="1" s="1"/>
  <c r="AQ15" i="1" s="1"/>
  <c r="AO16" i="1"/>
  <c r="AP16" i="1" s="1"/>
  <c r="AQ16" i="1" s="1"/>
  <c r="AO17" i="1"/>
  <c r="AP17" i="1" s="1"/>
  <c r="AQ17" i="1" s="1"/>
  <c r="AO18" i="1"/>
  <c r="AO19" i="1"/>
  <c r="AP19" i="1" s="1"/>
  <c r="AQ19" i="1" s="1"/>
  <c r="AO20" i="1"/>
  <c r="AP20" i="1" s="1"/>
  <c r="AQ20" i="1" s="1"/>
  <c r="AO21" i="1"/>
  <c r="AP21" i="1" s="1"/>
  <c r="AQ21" i="1" s="1"/>
  <c r="AO22" i="1"/>
  <c r="AP22" i="1" s="1"/>
  <c r="AQ22" i="1" s="1"/>
  <c r="AO23" i="1"/>
  <c r="AP23" i="1" s="1"/>
  <c r="AQ23" i="1" s="1"/>
  <c r="AO24" i="1"/>
  <c r="AP24" i="1" s="1"/>
  <c r="AQ24" i="1" s="1"/>
  <c r="AO25" i="1"/>
  <c r="AP25" i="1" s="1"/>
  <c r="AQ25" i="1" s="1"/>
  <c r="AO26" i="1"/>
  <c r="AO27" i="1"/>
  <c r="AP27" i="1" s="1"/>
  <c r="AQ27" i="1" s="1"/>
  <c r="AO28" i="1"/>
  <c r="AP28" i="1" s="1"/>
  <c r="AQ28" i="1" s="1"/>
  <c r="AO3" i="1"/>
  <c r="AP3" i="1" s="1"/>
  <c r="AQ3" i="1" s="1"/>
  <c r="AF5" i="1"/>
  <c r="AG5" i="1" s="1"/>
  <c r="AF13" i="1"/>
  <c r="AG13" i="1" s="1"/>
  <c r="AF21" i="1"/>
  <c r="AG21" i="1" s="1"/>
  <c r="AF3" i="1"/>
  <c r="AG3" i="1" s="1"/>
  <c r="AE4" i="1"/>
  <c r="AF4" i="1" s="1"/>
  <c r="AG4" i="1" s="1"/>
  <c r="AE5" i="1"/>
  <c r="AE6" i="1"/>
  <c r="AF6" i="1" s="1"/>
  <c r="AG6" i="1" s="1"/>
  <c r="AE7" i="1"/>
  <c r="AF7" i="1" s="1"/>
  <c r="AG7" i="1" s="1"/>
  <c r="AE8" i="1"/>
  <c r="AF8" i="1" s="1"/>
  <c r="AG8" i="1" s="1"/>
  <c r="AE9" i="1"/>
  <c r="AF9" i="1" s="1"/>
  <c r="AG9" i="1" s="1"/>
  <c r="AE10" i="1"/>
  <c r="AF10" i="1" s="1"/>
  <c r="AG10" i="1" s="1"/>
  <c r="AE11" i="1"/>
  <c r="AF11" i="1" s="1"/>
  <c r="AG11" i="1" s="1"/>
  <c r="AE12" i="1"/>
  <c r="AF12" i="1" s="1"/>
  <c r="AG12" i="1" s="1"/>
  <c r="AE13" i="1"/>
  <c r="AE14" i="1"/>
  <c r="AF14" i="1" s="1"/>
  <c r="AG14" i="1" s="1"/>
  <c r="AE15" i="1"/>
  <c r="AF15" i="1" s="1"/>
  <c r="AG15" i="1" s="1"/>
  <c r="AE16" i="1"/>
  <c r="AF16" i="1" s="1"/>
  <c r="AG16" i="1" s="1"/>
  <c r="AE17" i="1"/>
  <c r="AF17" i="1" s="1"/>
  <c r="AG17" i="1" s="1"/>
  <c r="AE18" i="1"/>
  <c r="AF18" i="1" s="1"/>
  <c r="AG18" i="1" s="1"/>
  <c r="AE19" i="1"/>
  <c r="AF19" i="1" s="1"/>
  <c r="AG19" i="1" s="1"/>
  <c r="AE20" i="1"/>
  <c r="AF20" i="1" s="1"/>
  <c r="AG20" i="1" s="1"/>
  <c r="AE21" i="1"/>
  <c r="AE22" i="1"/>
  <c r="AF22" i="1" s="1"/>
  <c r="AG22" i="1" s="1"/>
  <c r="AE23" i="1"/>
  <c r="AF23" i="1" s="1"/>
  <c r="AG23" i="1" s="1"/>
  <c r="AE24" i="1"/>
  <c r="AF24" i="1" s="1"/>
  <c r="AG24" i="1" s="1"/>
  <c r="AE25" i="1"/>
  <c r="AF25" i="1" s="1"/>
  <c r="AG25" i="1" s="1"/>
  <c r="AE26" i="1"/>
  <c r="AF26" i="1" s="1"/>
  <c r="AG26" i="1" s="1"/>
  <c r="AE27" i="1"/>
  <c r="AF27" i="1" s="1"/>
  <c r="AG27" i="1" s="1"/>
  <c r="AE28" i="1"/>
  <c r="AF28" i="1" s="1"/>
  <c r="AG28" i="1" s="1"/>
  <c r="AE3" i="1"/>
  <c r="W8" i="1"/>
  <c r="W20" i="1"/>
  <c r="U4" i="1"/>
  <c r="V4" i="1" s="1"/>
  <c r="W4" i="1" s="1"/>
  <c r="U5" i="1"/>
  <c r="V5" i="1" s="1"/>
  <c r="W5" i="1" s="1"/>
  <c r="U6" i="1"/>
  <c r="V6" i="1" s="1"/>
  <c r="W6" i="1" s="1"/>
  <c r="U7" i="1"/>
  <c r="V7" i="1" s="1"/>
  <c r="W7" i="1" s="1"/>
  <c r="U8" i="1"/>
  <c r="V8" i="1" s="1"/>
  <c r="U9" i="1"/>
  <c r="V9" i="1" s="1"/>
  <c r="W9" i="1" s="1"/>
  <c r="U10" i="1"/>
  <c r="V10" i="1" s="1"/>
  <c r="W10" i="1" s="1"/>
  <c r="U11" i="1"/>
  <c r="V11" i="1" s="1"/>
  <c r="W11" i="1" s="1"/>
  <c r="U12" i="1"/>
  <c r="V12" i="1" s="1"/>
  <c r="W12" i="1" s="1"/>
  <c r="U13" i="1"/>
  <c r="V13" i="1" s="1"/>
  <c r="W13" i="1" s="1"/>
  <c r="U14" i="1"/>
  <c r="V14" i="1" s="1"/>
  <c r="W14" i="1" s="1"/>
  <c r="U15" i="1"/>
  <c r="V15" i="1" s="1"/>
  <c r="W15" i="1" s="1"/>
  <c r="U16" i="1"/>
  <c r="V16" i="1" s="1"/>
  <c r="W16" i="1" s="1"/>
  <c r="U17" i="1"/>
  <c r="V17" i="1" s="1"/>
  <c r="W17" i="1" s="1"/>
  <c r="U18" i="1"/>
  <c r="V18" i="1" s="1"/>
  <c r="W18" i="1" s="1"/>
  <c r="U19" i="1"/>
  <c r="V19" i="1" s="1"/>
  <c r="W19" i="1" s="1"/>
  <c r="Z10" i="1" s="1"/>
  <c r="U20" i="1"/>
  <c r="V20" i="1" s="1"/>
  <c r="U21" i="1"/>
  <c r="V21" i="1" s="1"/>
  <c r="W21" i="1" s="1"/>
  <c r="U22" i="1"/>
  <c r="V22" i="1" s="1"/>
  <c r="W22" i="1" s="1"/>
  <c r="U23" i="1"/>
  <c r="V23" i="1" s="1"/>
  <c r="W23" i="1" s="1"/>
  <c r="U24" i="1"/>
  <c r="V24" i="1" s="1"/>
  <c r="W24" i="1" s="1"/>
  <c r="U25" i="1"/>
  <c r="V25" i="1" s="1"/>
  <c r="W25" i="1" s="1"/>
  <c r="U26" i="1"/>
  <c r="V26" i="1" s="1"/>
  <c r="W26" i="1" s="1"/>
  <c r="U27" i="1"/>
  <c r="V27" i="1" s="1"/>
  <c r="W27" i="1" s="1"/>
  <c r="U28" i="1"/>
  <c r="V28" i="1" s="1"/>
  <c r="W28" i="1" s="1"/>
  <c r="U3" i="1"/>
  <c r="V3" i="1" s="1"/>
  <c r="W3" i="1" s="1"/>
  <c r="L4" i="1"/>
  <c r="M4" i="1" s="1"/>
  <c r="L12" i="1"/>
  <c r="M12" i="1" s="1"/>
  <c r="L20" i="1"/>
  <c r="M20" i="1" s="1"/>
  <c r="L28" i="1"/>
  <c r="M28" i="1" s="1"/>
  <c r="K4" i="1"/>
  <c r="K5" i="1"/>
  <c r="L5" i="1" s="1"/>
  <c r="M5" i="1" s="1"/>
  <c r="K6" i="1"/>
  <c r="L6" i="1" s="1"/>
  <c r="M6" i="1" s="1"/>
  <c r="K7" i="1"/>
  <c r="L7" i="1" s="1"/>
  <c r="M7" i="1" s="1"/>
  <c r="K8" i="1"/>
  <c r="L8" i="1" s="1"/>
  <c r="M8" i="1" s="1"/>
  <c r="K9" i="1"/>
  <c r="L9" i="1" s="1"/>
  <c r="M9" i="1" s="1"/>
  <c r="K10" i="1"/>
  <c r="L10" i="1" s="1"/>
  <c r="M10" i="1" s="1"/>
  <c r="K11" i="1"/>
  <c r="L11" i="1" s="1"/>
  <c r="M11" i="1" s="1"/>
  <c r="K12" i="1"/>
  <c r="K13" i="1"/>
  <c r="L13" i="1" s="1"/>
  <c r="M13" i="1" s="1"/>
  <c r="K14" i="1"/>
  <c r="L14" i="1" s="1"/>
  <c r="M14" i="1" s="1"/>
  <c r="K15" i="1"/>
  <c r="L15" i="1" s="1"/>
  <c r="M15" i="1" s="1"/>
  <c r="K16" i="1"/>
  <c r="L16" i="1" s="1"/>
  <c r="M16" i="1" s="1"/>
  <c r="K17" i="1"/>
  <c r="L17" i="1" s="1"/>
  <c r="M17" i="1" s="1"/>
  <c r="K18" i="1"/>
  <c r="L18" i="1" s="1"/>
  <c r="M18" i="1" s="1"/>
  <c r="K19" i="1"/>
  <c r="L19" i="1" s="1"/>
  <c r="M19" i="1" s="1"/>
  <c r="K20" i="1"/>
  <c r="K21" i="1"/>
  <c r="L21" i="1" s="1"/>
  <c r="M21" i="1" s="1"/>
  <c r="K22" i="1"/>
  <c r="L22" i="1" s="1"/>
  <c r="M22" i="1" s="1"/>
  <c r="K23" i="1"/>
  <c r="L23" i="1" s="1"/>
  <c r="M23" i="1" s="1"/>
  <c r="K24" i="1"/>
  <c r="L24" i="1" s="1"/>
  <c r="M24" i="1" s="1"/>
  <c r="K25" i="1"/>
  <c r="L25" i="1" s="1"/>
  <c r="M25" i="1" s="1"/>
  <c r="K26" i="1"/>
  <c r="L26" i="1" s="1"/>
  <c r="M26" i="1" s="1"/>
  <c r="K27" i="1"/>
  <c r="L27" i="1" s="1"/>
  <c r="M27" i="1" s="1"/>
  <c r="K28" i="1"/>
  <c r="K3" i="1"/>
  <c r="L3" i="1" s="1"/>
  <c r="M3" i="1" s="1"/>
  <c r="AI14" i="1" l="1"/>
  <c r="AI4" i="1"/>
  <c r="Y2" i="1"/>
  <c r="Z11" i="1"/>
  <c r="Z7" i="1"/>
  <c r="Z3" i="1"/>
  <c r="AJ13" i="1"/>
  <c r="AI9" i="1"/>
  <c r="O13" i="1"/>
  <c r="O12" i="1"/>
  <c r="O8" i="1"/>
  <c r="O4" i="1"/>
  <c r="Z6" i="1"/>
  <c r="AJ9" i="1"/>
  <c r="P3" i="1"/>
  <c r="O3" i="1"/>
  <c r="O16" i="1" s="1" a="1"/>
  <c r="Z9" i="1"/>
  <c r="Y9" i="1"/>
  <c r="Z5" i="1"/>
  <c r="Y5" i="1"/>
  <c r="Z8" i="1"/>
  <c r="Y8" i="1"/>
  <c r="AI13" i="1"/>
  <c r="AJ5" i="1"/>
  <c r="AS14" i="1"/>
  <c r="AT14" i="1"/>
  <c r="AT12" i="1"/>
  <c r="AS12" i="1"/>
  <c r="AS10" i="1"/>
  <c r="AT10" i="1"/>
  <c r="AT8" i="1"/>
  <c r="AS8" i="1"/>
  <c r="AS6" i="1"/>
  <c r="AT6" i="1"/>
  <c r="AT4" i="1"/>
  <c r="AS4" i="1"/>
  <c r="P4" i="1"/>
  <c r="Y7" i="1"/>
  <c r="P14" i="1"/>
  <c r="O14" i="1"/>
  <c r="P10" i="1"/>
  <c r="O10" i="1"/>
  <c r="P6" i="1"/>
  <c r="O6" i="1"/>
  <c r="P2" i="1"/>
  <c r="O2" i="1"/>
  <c r="P11" i="1"/>
  <c r="O11" i="1"/>
  <c r="Z13" i="1"/>
  <c r="Y13" i="1"/>
  <c r="Z12" i="1"/>
  <c r="Y12" i="1"/>
  <c r="P13" i="1"/>
  <c r="P9" i="1"/>
  <c r="P5" i="1"/>
  <c r="Y14" i="1"/>
  <c r="Y10" i="1"/>
  <c r="Y6" i="1"/>
  <c r="O5" i="1"/>
  <c r="P8" i="1"/>
  <c r="Y11" i="1"/>
  <c r="Z14" i="1"/>
  <c r="AJ4" i="1"/>
  <c r="P7" i="1"/>
  <c r="O7" i="1"/>
  <c r="Z4" i="1"/>
  <c r="Y4" i="1"/>
  <c r="Y3" i="1"/>
  <c r="AJ14" i="1"/>
  <c r="AJ12" i="1"/>
  <c r="AI12" i="1"/>
  <c r="AJ10" i="1"/>
  <c r="AI10" i="1"/>
  <c r="AJ8" i="1"/>
  <c r="AI8" i="1"/>
  <c r="AJ6" i="1"/>
  <c r="AI6" i="1"/>
  <c r="AJ2" i="1"/>
  <c r="AI2" i="1"/>
  <c r="AI16" i="1" s="1" a="1"/>
  <c r="AJ11" i="1"/>
  <c r="AI11" i="1"/>
  <c r="AJ7" i="1"/>
  <c r="AI7" i="1"/>
  <c r="AJ3" i="1"/>
  <c r="AI3" i="1"/>
  <c r="AS2" i="1"/>
  <c r="AT2" i="1"/>
  <c r="AT13" i="1"/>
  <c r="AS13" i="1"/>
  <c r="AT11" i="1"/>
  <c r="AS11" i="1"/>
  <c r="AT9" i="1"/>
  <c r="AS9" i="1"/>
  <c r="AT7" i="1"/>
  <c r="AS7" i="1"/>
  <c r="AT5" i="1"/>
  <c r="AS5" i="1"/>
  <c r="AT3" i="1"/>
  <c r="AS3" i="1"/>
  <c r="AS16" i="1" s="1" a="1"/>
  <c r="O9" i="1"/>
  <c r="P12" i="1"/>
  <c r="Z2" i="1"/>
  <c r="AI5" i="1"/>
  <c r="O16" i="1" l="1"/>
  <c r="P19" i="1"/>
  <c r="P16" i="1"/>
  <c r="P17" i="1"/>
  <c r="O17" i="1"/>
  <c r="P18" i="1"/>
  <c r="O20" i="1"/>
  <c r="O19" i="1"/>
  <c r="P20" i="1"/>
  <c r="O18" i="1"/>
  <c r="AS17" i="1"/>
  <c r="AT20" i="1"/>
  <c r="AS18" i="1"/>
  <c r="AS19" i="1"/>
  <c r="AS16" i="1"/>
  <c r="AS20" i="1"/>
  <c r="AT17" i="1"/>
  <c r="AT18" i="1"/>
  <c r="AT16" i="1"/>
  <c r="AT19" i="1"/>
  <c r="AI16" i="1"/>
  <c r="AJ17" i="1"/>
  <c r="AI20" i="1"/>
  <c r="AJ20" i="1"/>
  <c r="AJ19" i="1"/>
  <c r="AJ16" i="1"/>
  <c r="AI19" i="1"/>
  <c r="AI18" i="1"/>
  <c r="AI17" i="1"/>
  <c r="AJ18" i="1"/>
  <c r="Y16" i="1" a="1"/>
  <c r="Y17" i="1" l="1"/>
  <c r="Z18" i="1"/>
  <c r="Y16" i="1"/>
  <c r="Z16" i="1"/>
  <c r="Z20" i="1"/>
  <c r="Y18" i="1"/>
  <c r="Y19" i="1"/>
  <c r="Z19" i="1"/>
  <c r="Y20" i="1"/>
  <c r="Z17" i="1"/>
  <c r="Z23" i="1" l="1"/>
  <c r="Z24" i="1"/>
</calcChain>
</file>

<file path=xl/sharedStrings.xml><?xml version="1.0" encoding="utf-8"?>
<sst xmlns="http://schemas.openxmlformats.org/spreadsheetml/2006/main" count="72" uniqueCount="23">
  <si>
    <t>Measuring Outside of Ring:</t>
  </si>
  <si>
    <t>Inner Ring (mm):</t>
  </si>
  <si>
    <t>Outer Ring (mm):</t>
  </si>
  <si>
    <t>Voltage (kV):</t>
  </si>
  <si>
    <t>Measuring Inside of Ring:</t>
  </si>
  <si>
    <t>X:</t>
  </si>
  <si>
    <t>Inner Ring:</t>
  </si>
  <si>
    <t>tan(Theta):</t>
  </si>
  <si>
    <t>D_ext:</t>
  </si>
  <si>
    <t>X :</t>
  </si>
  <si>
    <t>Outer Ring:</t>
  </si>
  <si>
    <t>Average D_ext:</t>
  </si>
  <si>
    <t>Voltage:</t>
  </si>
  <si>
    <t>Uncertainty in Average D_ext:</t>
  </si>
  <si>
    <t>1/(V)^1/2</t>
  </si>
  <si>
    <t>x's</t>
  </si>
  <si>
    <t>y's</t>
  </si>
  <si>
    <t>LINEST:</t>
  </si>
  <si>
    <t>d:</t>
  </si>
  <si>
    <t>Average d:</t>
  </si>
  <si>
    <t>Uncertainty in d:</t>
  </si>
  <si>
    <t>% Error:\</t>
  </si>
  <si>
    <t>% Error: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</si>
</sst>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Chart 1:</a:t>
            </a:r>
            <a:r>
              <a:rPr lang="en-US" baseline="0"/>
              <a:t> </a:t>
            </a:r>
          </a:p>
          <a:p>
            <a:pPr>
              <a:defRPr/>
            </a:pPr>
            <a:r>
              <a:rPr lang="en-US"/>
              <a:t>Measuring Outside of Ring; Inner Ring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Measuring Outside of Ring; Inner Ring</c:v>
          </c:tx>
          <c:spPr>
            <a:ln w="28575">
              <a:noFill/>
            </a:ln>
          </c:spPr>
          <c:marker>
            <c:symbol val="circle"/>
            <c:size val="2"/>
          </c:marker>
          <c:trendline>
            <c:trendlineType val="linear"/>
            <c:dispRSqr val="0"/>
            <c:dispEq val="0"/>
          </c:trendline>
          <c:errBars>
            <c:errDir val="x"/>
            <c:errBarType val="plus"/>
            <c:errValType val="fixedVal"/>
            <c:noEndCap val="1"/>
            <c:val val="0"/>
          </c:errBars>
          <c:errBars>
            <c:errDir val="y"/>
            <c:errBarType val="both"/>
            <c:errValType val="cust"/>
            <c:noEndCap val="0"/>
            <c:plus>
              <c:numRef>
                <c:f>Sheet1!$P$2:$P$14</c:f>
                <c:numCache>
                  <c:formatCode>General</c:formatCode>
                  <c:ptCount val="13"/>
                  <c:pt idx="0">
                    <c:v>1.8114311160836189E-2</c:v>
                  </c:pt>
                  <c:pt idx="1">
                    <c:v>0.21752703948289748</c:v>
                  </c:pt>
                  <c:pt idx="2">
                    <c:v>1.8167198788966613E-2</c:v>
                  </c:pt>
                  <c:pt idx="3">
                    <c:v>6.1785131600176325E-2</c:v>
                  </c:pt>
                  <c:pt idx="4">
                    <c:v>0.13107147901546842</c:v>
                  </c:pt>
                  <c:pt idx="5">
                    <c:v>5.1092199308534217E-2</c:v>
                  </c:pt>
                  <c:pt idx="6">
                    <c:v>3.6521573350764606E-3</c:v>
                  </c:pt>
                  <c:pt idx="7">
                    <c:v>0.21943715207354245</c:v>
                  </c:pt>
                  <c:pt idx="8">
                    <c:v>3.672651816479755E-2</c:v>
                  </c:pt>
                  <c:pt idx="9">
                    <c:v>7.3542077481925875E-3</c:v>
                  </c:pt>
                  <c:pt idx="10">
                    <c:v>6.999084583141324E-2</c:v>
                  </c:pt>
                  <c:pt idx="11">
                    <c:v>0.16280664280884305</c:v>
                  </c:pt>
                  <c:pt idx="12">
                    <c:v>0.40081525955415581</c:v>
                  </c:pt>
                </c:numCache>
              </c:numRef>
            </c:plus>
            <c:minus>
              <c:numRef>
                <c:f>Sheet1!$P$2:$P$14</c:f>
                <c:numCache>
                  <c:formatCode>General</c:formatCode>
                  <c:ptCount val="13"/>
                  <c:pt idx="0">
                    <c:v>1.8114311160836189E-2</c:v>
                  </c:pt>
                  <c:pt idx="1">
                    <c:v>0.21752703948289748</c:v>
                  </c:pt>
                  <c:pt idx="2">
                    <c:v>1.8167198788966613E-2</c:v>
                  </c:pt>
                  <c:pt idx="3">
                    <c:v>6.1785131600176325E-2</c:v>
                  </c:pt>
                  <c:pt idx="4">
                    <c:v>0.13107147901546842</c:v>
                  </c:pt>
                  <c:pt idx="5">
                    <c:v>5.1092199308534217E-2</c:v>
                  </c:pt>
                  <c:pt idx="6">
                    <c:v>3.6521573350764606E-3</c:v>
                  </c:pt>
                  <c:pt idx="7">
                    <c:v>0.21943715207354245</c:v>
                  </c:pt>
                  <c:pt idx="8">
                    <c:v>3.672651816479755E-2</c:v>
                  </c:pt>
                  <c:pt idx="9">
                    <c:v>7.3542077481925875E-3</c:v>
                  </c:pt>
                  <c:pt idx="10">
                    <c:v>6.999084583141324E-2</c:v>
                  </c:pt>
                  <c:pt idx="11">
                    <c:v>0.16280664280884305</c:v>
                  </c:pt>
                  <c:pt idx="12">
                    <c:v>0.40081525955415581</c:v>
                  </c:pt>
                </c:numCache>
              </c:numRef>
            </c:minus>
          </c:errBars>
          <c:xVal>
            <c:numRef>
              <c:f>Sheet1!$H$2:$H$14</c:f>
              <c:numCache>
                <c:formatCode>General</c:formatCode>
                <c:ptCount val="13"/>
                <c:pt idx="0">
                  <c:v>0.44721359549995793</c:v>
                </c:pt>
                <c:pt idx="1">
                  <c:v>0.45643546458763845</c:v>
                </c:pt>
                <c:pt idx="2">
                  <c:v>0.46625240412015689</c:v>
                </c:pt>
                <c:pt idx="3">
                  <c:v>0.47673129462279612</c:v>
                </c:pt>
                <c:pt idx="4">
                  <c:v>0.48795003647426655</c:v>
                </c:pt>
                <c:pt idx="5">
                  <c:v>0.5</c:v>
                </c:pt>
                <c:pt idx="6">
                  <c:v>0.5129891760425771</c:v>
                </c:pt>
                <c:pt idx="7">
                  <c:v>0.52704627669472992</c:v>
                </c:pt>
                <c:pt idx="8">
                  <c:v>0.54232614454664041</c:v>
                </c:pt>
                <c:pt idx="9">
                  <c:v>0.55901699437494745</c:v>
                </c:pt>
                <c:pt idx="10">
                  <c:v>0.57735026918962584</c:v>
                </c:pt>
                <c:pt idx="11">
                  <c:v>0.59761430466719678</c:v>
                </c:pt>
                <c:pt idx="12">
                  <c:v>0.6201736729460422</c:v>
                </c:pt>
              </c:numCache>
            </c:numRef>
          </c:xVal>
          <c:yVal>
            <c:numRef>
              <c:f>Sheet1!$O$2:$O$14</c:f>
              <c:numCache>
                <c:formatCode>General</c:formatCode>
                <c:ptCount val="13"/>
                <c:pt idx="0">
                  <c:v>23.646039379924559</c:v>
                </c:pt>
                <c:pt idx="1">
                  <c:v>23.989534225131823</c:v>
                </c:pt>
                <c:pt idx="2">
                  <c:v>25.02112143397661</c:v>
                </c:pt>
                <c:pt idx="3">
                  <c:v>25.144468714510325</c:v>
                </c:pt>
                <c:pt idx="4">
                  <c:v>25.94187832400754</c:v>
                </c:pt>
                <c:pt idx="5">
                  <c:v>26.962533196503301</c:v>
                </c:pt>
                <c:pt idx="6">
                  <c:v>27.277470502250864</c:v>
                </c:pt>
                <c:pt idx="7">
                  <c:v>27.861632089333444</c:v>
                </c:pt>
                <c:pt idx="8">
                  <c:v>29.540786213799262</c:v>
                </c:pt>
                <c:pt idx="9">
                  <c:v>30.008517616185067</c:v>
                </c:pt>
                <c:pt idx="10">
                  <c:v>30.690369048921774</c:v>
                </c:pt>
                <c:pt idx="11">
                  <c:v>32.314184036192465</c:v>
                </c:pt>
                <c:pt idx="12">
                  <c:v>33.362692853266509</c:v>
                </c:pt>
              </c:numCache>
            </c:numRef>
          </c:yVal>
          <c:smooth val="0"/>
        </c:ser>
        <c:ser>
          <c:idx val="1"/>
          <c:order val="1"/>
          <c:tx>
            <c:v>Best Fit</c:v>
          </c:tx>
          <c:spPr>
            <a:ln w="28575">
              <a:noFill/>
            </a:ln>
          </c:spPr>
          <c:dPt>
            <c:idx val="1"/>
            <c:bubble3D val="0"/>
            <c:spPr>
              <a:ln w="12700">
                <a:solidFill>
                  <a:schemeClr val="accent1"/>
                </a:solidFill>
              </a:ln>
            </c:spPr>
          </c:dPt>
          <c:xVal>
            <c:numRef>
              <c:f>Sheet1!$L$31:$L$32</c:f>
              <c:numCache>
                <c:formatCode>General</c:formatCode>
                <c:ptCount val="2"/>
              </c:numCache>
            </c:numRef>
          </c:xVal>
          <c:yVal>
            <c:numRef>
              <c:f>Sheet1!$M$31:$M$32</c:f>
              <c:numCache>
                <c:formatCode>General</c:formatCode>
                <c:ptCount val="2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992576"/>
        <c:axId val="88007040"/>
      </c:scatterChart>
      <c:valAx>
        <c:axId val="87992576"/>
        <c:scaling>
          <c:orientation val="minMax"/>
          <c:max val="0.65000000000000013"/>
          <c:min val="0.4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1/sqrt(accelerating</a:t>
                </a:r>
                <a:r>
                  <a:rPr lang="en-US" baseline="0"/>
                  <a:t> voltage(kV))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crossAx val="88007040"/>
        <c:crosses val="autoZero"/>
        <c:crossBetween val="midCat"/>
      </c:valAx>
      <c:valAx>
        <c:axId val="88007040"/>
        <c:scaling>
          <c:orientation val="minMax"/>
          <c:max val="35"/>
          <c:min val="23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D_ext</a:t>
                </a:r>
                <a:r>
                  <a:rPr lang="en-US" baseline="0"/>
                  <a:t> (mm)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79925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Chart</a:t>
            </a:r>
            <a:r>
              <a:rPr lang="en-US" baseline="0"/>
              <a:t> 2: Measuring Outside of Ring; Outer Ring</a:t>
            </a:r>
            <a:endParaRPr lang="en-US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0586752031172933"/>
          <c:y val="8.2355060838081556E-2"/>
          <c:w val="0.84206880608885593"/>
          <c:h val="0.85569599705889687"/>
        </c:manualLayout>
      </c:layout>
      <c:scatterChart>
        <c:scatterStyle val="lineMarker"/>
        <c:varyColors val="0"/>
        <c:ser>
          <c:idx val="0"/>
          <c:order val="0"/>
          <c:tx>
            <c:v>Measuring Outside of Ring; Outer Ring</c:v>
          </c:tx>
          <c:spPr>
            <a:ln w="28575">
              <a:noFill/>
            </a:ln>
          </c:spPr>
          <c:marker>
            <c:symbol val="circle"/>
            <c:size val="2"/>
          </c:marker>
          <c:trendline>
            <c:trendlineType val="linear"/>
            <c:dispRSqr val="0"/>
            <c:dispEq val="0"/>
          </c:trendline>
          <c:errBars>
            <c:errDir val="x"/>
            <c:errBarType val="both"/>
            <c:errValType val="fixedVal"/>
            <c:noEndCap val="0"/>
            <c:val val="0"/>
          </c:errBars>
          <c:errBars>
            <c:errDir val="y"/>
            <c:errBarType val="both"/>
            <c:errValType val="cust"/>
            <c:noEndCap val="0"/>
            <c:plus>
              <c:numRef>
                <c:f>Sheet1!$Z$2:$Z$14</c:f>
                <c:numCache>
                  <c:formatCode>General</c:formatCode>
                  <c:ptCount val="13"/>
                  <c:pt idx="0">
                    <c:v>7.2196756090766548E-2</c:v>
                  </c:pt>
                  <c:pt idx="1">
                    <c:v>2.662106506766795E-2</c:v>
                  </c:pt>
                  <c:pt idx="2">
                    <c:v>7.6550897592264286E-3</c:v>
                  </c:pt>
                  <c:pt idx="3">
                    <c:v>3.8327847417715256E-2</c:v>
                  </c:pt>
                  <c:pt idx="4">
                    <c:v>0.14608702214226271</c:v>
                  </c:pt>
                  <c:pt idx="5">
                    <c:v>0.32521879192328723</c:v>
                  </c:pt>
                  <c:pt idx="6">
                    <c:v>9.3495172874244303E-2</c:v>
                  </c:pt>
                  <c:pt idx="7">
                    <c:v>5.0930154031454733E-2</c:v>
                  </c:pt>
                  <c:pt idx="8">
                    <c:v>7.4964630347842093E-2</c:v>
                  </c:pt>
                  <c:pt idx="9">
                    <c:v>7.5617401388501468E-2</c:v>
                  </c:pt>
                  <c:pt idx="10">
                    <c:v>0.25235195639732788</c:v>
                  </c:pt>
                  <c:pt idx="11">
                    <c:v>0.14510438759588509</c:v>
                  </c:pt>
                  <c:pt idx="12">
                    <c:v>0.32058792065718938</c:v>
                  </c:pt>
                </c:numCache>
              </c:numRef>
            </c:plus>
            <c:minus>
              <c:numRef>
                <c:f>Sheet1!$Z$2:$Z$14</c:f>
                <c:numCache>
                  <c:formatCode>General</c:formatCode>
                  <c:ptCount val="13"/>
                  <c:pt idx="0">
                    <c:v>7.2196756090766548E-2</c:v>
                  </c:pt>
                  <c:pt idx="1">
                    <c:v>2.662106506766795E-2</c:v>
                  </c:pt>
                  <c:pt idx="2">
                    <c:v>7.6550897592264286E-3</c:v>
                  </c:pt>
                  <c:pt idx="3">
                    <c:v>3.8327847417715256E-2</c:v>
                  </c:pt>
                  <c:pt idx="4">
                    <c:v>0.14608702214226271</c:v>
                  </c:pt>
                  <c:pt idx="5">
                    <c:v>0.32521879192328723</c:v>
                  </c:pt>
                  <c:pt idx="6">
                    <c:v>9.3495172874244303E-2</c:v>
                  </c:pt>
                  <c:pt idx="7">
                    <c:v>5.0930154031454733E-2</c:v>
                  </c:pt>
                  <c:pt idx="8">
                    <c:v>7.4964630347842093E-2</c:v>
                  </c:pt>
                  <c:pt idx="9">
                    <c:v>7.5617401388501468E-2</c:v>
                  </c:pt>
                  <c:pt idx="10">
                    <c:v>0.25235195639732788</c:v>
                  </c:pt>
                  <c:pt idx="11">
                    <c:v>0.14510438759588509</c:v>
                  </c:pt>
                  <c:pt idx="12">
                    <c:v>0.32058792065718938</c:v>
                  </c:pt>
                </c:numCache>
              </c:numRef>
            </c:minus>
          </c:errBars>
          <c:xVal>
            <c:numRef>
              <c:f>Sheet1!$H$2:$H$14</c:f>
              <c:numCache>
                <c:formatCode>General</c:formatCode>
                <c:ptCount val="13"/>
                <c:pt idx="0">
                  <c:v>0.44721359549995793</c:v>
                </c:pt>
                <c:pt idx="1">
                  <c:v>0.45643546458763845</c:v>
                </c:pt>
                <c:pt idx="2">
                  <c:v>0.46625240412015689</c:v>
                </c:pt>
                <c:pt idx="3">
                  <c:v>0.47673129462279612</c:v>
                </c:pt>
                <c:pt idx="4">
                  <c:v>0.48795003647426655</c:v>
                </c:pt>
                <c:pt idx="5">
                  <c:v>0.5</c:v>
                </c:pt>
                <c:pt idx="6">
                  <c:v>0.5129891760425771</c:v>
                </c:pt>
                <c:pt idx="7">
                  <c:v>0.52704627669472992</c:v>
                </c:pt>
                <c:pt idx="8">
                  <c:v>0.54232614454664041</c:v>
                </c:pt>
                <c:pt idx="9">
                  <c:v>0.55901699437494745</c:v>
                </c:pt>
                <c:pt idx="10">
                  <c:v>0.57735026918962584</c:v>
                </c:pt>
                <c:pt idx="11">
                  <c:v>0.59761430466719678</c:v>
                </c:pt>
                <c:pt idx="12">
                  <c:v>0.6201736729460422</c:v>
                </c:pt>
              </c:numCache>
            </c:numRef>
          </c:xVal>
          <c:yVal>
            <c:numRef>
              <c:f>Sheet1!$Y$2:$Y$14</c:f>
              <c:numCache>
                <c:formatCode>General</c:formatCode>
                <c:ptCount val="13"/>
                <c:pt idx="0">
                  <c:v>40.704023144168659</c:v>
                </c:pt>
                <c:pt idx="1">
                  <c:v>40.940551949158888</c:v>
                </c:pt>
                <c:pt idx="2">
                  <c:v>42.71565557543758</c:v>
                </c:pt>
                <c:pt idx="3">
                  <c:v>43.083993987642856</c:v>
                </c:pt>
                <c:pt idx="4">
                  <c:v>43.887495058214256</c:v>
                </c:pt>
                <c:pt idx="5">
                  <c:v>45.710096897730097</c:v>
                </c:pt>
                <c:pt idx="6">
                  <c:v>47.247519563991801</c:v>
                </c:pt>
                <c:pt idx="7">
                  <c:v>48.612110492957065</c:v>
                </c:pt>
                <c:pt idx="8">
                  <c:v>50.268996608254199</c:v>
                </c:pt>
                <c:pt idx="9">
                  <c:v>52.230349046208616</c:v>
                </c:pt>
                <c:pt idx="10">
                  <c:v>53.642227518199476</c:v>
                </c:pt>
                <c:pt idx="11">
                  <c:v>54.977391905739935</c:v>
                </c:pt>
                <c:pt idx="12">
                  <c:v>56.390500698265129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538112"/>
        <c:axId val="86544384"/>
      </c:scatterChart>
      <c:valAx>
        <c:axId val="86538112"/>
        <c:scaling>
          <c:orientation val="minMax"/>
          <c:max val="0.65000000000000013"/>
          <c:min val="0.4"/>
        </c:scaling>
        <c:delete val="0"/>
        <c:axPos val="b"/>
        <c:title>
          <c:tx>
            <c:rich>
              <a:bodyPr anchor="b" anchorCtr="1"/>
              <a:lstStyle/>
              <a:p>
                <a:pPr>
                  <a:defRPr/>
                </a:pPr>
                <a:r>
                  <a:rPr lang="en-US"/>
                  <a:t>1/sqrt(accelerating voltage(kV))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6544384"/>
        <c:crosses val="autoZero"/>
        <c:crossBetween val="midCat"/>
      </c:valAx>
      <c:valAx>
        <c:axId val="86544384"/>
        <c:scaling>
          <c:orientation val="minMax"/>
          <c:max val="60"/>
          <c:min val="38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800" b="1" i="0" baseline="0">
                    <a:effectLst/>
                  </a:rPr>
                  <a:t>D_ext (mm)</a:t>
                </a:r>
                <a:endParaRPr lang="en-US">
                  <a:effectLst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653811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Chart 3: Measuring Inside of Ring; Inner Ring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2"/>
          </c:marker>
          <c:trendline>
            <c:trendlineType val="linear"/>
            <c:dispRSqr val="0"/>
            <c:dispEq val="0"/>
          </c:trendline>
          <c:errBars>
            <c:errDir val="x"/>
            <c:errBarType val="both"/>
            <c:errValType val="fixedVal"/>
            <c:noEndCap val="0"/>
            <c:val val="0"/>
          </c:errBars>
          <c:errBars>
            <c:errDir val="y"/>
            <c:errBarType val="both"/>
            <c:errValType val="cust"/>
            <c:noEndCap val="0"/>
            <c:plus>
              <c:numRef>
                <c:f>Sheet1!$AJ$2:$AJ$14</c:f>
                <c:numCache>
                  <c:formatCode>General</c:formatCode>
                  <c:ptCount val="13"/>
                  <c:pt idx="0">
                    <c:v>0.1984213918506823</c:v>
                  </c:pt>
                  <c:pt idx="1">
                    <c:v>5.0587620388802268E-2</c:v>
                  </c:pt>
                  <c:pt idx="2">
                    <c:v>0.22063315250028906</c:v>
                  </c:pt>
                  <c:pt idx="3">
                    <c:v>4.344293680017719E-2</c:v>
                  </c:pt>
                  <c:pt idx="4">
                    <c:v>5.7955418472675976E-2</c:v>
                  </c:pt>
                  <c:pt idx="5">
                    <c:v>4.7164900423950266E-2</c:v>
                  </c:pt>
                  <c:pt idx="6">
                    <c:v>7.2638806007446141E-3</c:v>
                  </c:pt>
                  <c:pt idx="7">
                    <c:v>3.6378053106615369E-3</c:v>
                  </c:pt>
                  <c:pt idx="8">
                    <c:v>1.093871974451532E-2</c:v>
                  </c:pt>
                  <c:pt idx="9">
                    <c:v>0.11329796338738057</c:v>
                  </c:pt>
                  <c:pt idx="10">
                    <c:v>5.490703095670714E-2</c:v>
                  </c:pt>
                  <c:pt idx="11">
                    <c:v>0.24213233659923325</c:v>
                  </c:pt>
                  <c:pt idx="12">
                    <c:v>6.6193273245135853E-2</c:v>
                  </c:pt>
                </c:numCache>
              </c:numRef>
            </c:plus>
            <c:minus>
              <c:numRef>
                <c:f>Sheet1!$AJ$2:$AJ$14</c:f>
                <c:numCache>
                  <c:formatCode>General</c:formatCode>
                  <c:ptCount val="13"/>
                  <c:pt idx="0">
                    <c:v>0.1984213918506823</c:v>
                  </c:pt>
                  <c:pt idx="1">
                    <c:v>5.0587620388802268E-2</c:v>
                  </c:pt>
                  <c:pt idx="2">
                    <c:v>0.22063315250028906</c:v>
                  </c:pt>
                  <c:pt idx="3">
                    <c:v>4.344293680017719E-2</c:v>
                  </c:pt>
                  <c:pt idx="4">
                    <c:v>5.7955418472675976E-2</c:v>
                  </c:pt>
                  <c:pt idx="5">
                    <c:v>4.7164900423950266E-2</c:v>
                  </c:pt>
                  <c:pt idx="6">
                    <c:v>7.2638806007446141E-3</c:v>
                  </c:pt>
                  <c:pt idx="7">
                    <c:v>3.6378053106615369E-3</c:v>
                  </c:pt>
                  <c:pt idx="8">
                    <c:v>1.093871974451532E-2</c:v>
                  </c:pt>
                  <c:pt idx="9">
                    <c:v>0.11329796338738057</c:v>
                  </c:pt>
                  <c:pt idx="10">
                    <c:v>5.490703095670714E-2</c:v>
                  </c:pt>
                  <c:pt idx="11">
                    <c:v>0.24213233659923325</c:v>
                  </c:pt>
                  <c:pt idx="12">
                    <c:v>6.6193273245135853E-2</c:v>
                  </c:pt>
                </c:numCache>
              </c:numRef>
            </c:minus>
          </c:errBars>
          <c:xVal>
            <c:numRef>
              <c:f>Sheet1!$H$2:$H$14</c:f>
              <c:numCache>
                <c:formatCode>General</c:formatCode>
                <c:ptCount val="13"/>
                <c:pt idx="0">
                  <c:v>0.44721359549995793</c:v>
                </c:pt>
                <c:pt idx="1">
                  <c:v>0.45643546458763845</c:v>
                </c:pt>
                <c:pt idx="2">
                  <c:v>0.46625240412015689</c:v>
                </c:pt>
                <c:pt idx="3">
                  <c:v>0.47673129462279612</c:v>
                </c:pt>
                <c:pt idx="4">
                  <c:v>0.48795003647426655</c:v>
                </c:pt>
                <c:pt idx="5">
                  <c:v>0.5</c:v>
                </c:pt>
                <c:pt idx="6">
                  <c:v>0.5129891760425771</c:v>
                </c:pt>
                <c:pt idx="7">
                  <c:v>0.52704627669472992</c:v>
                </c:pt>
                <c:pt idx="8">
                  <c:v>0.54232614454664041</c:v>
                </c:pt>
                <c:pt idx="9">
                  <c:v>0.55901699437494745</c:v>
                </c:pt>
                <c:pt idx="10">
                  <c:v>0.57735026918962584</c:v>
                </c:pt>
                <c:pt idx="11">
                  <c:v>0.59761430466719678</c:v>
                </c:pt>
                <c:pt idx="12">
                  <c:v>0.6201736729460422</c:v>
                </c:pt>
              </c:numCache>
            </c:numRef>
          </c:xVal>
          <c:yVal>
            <c:numRef>
              <c:f>Sheet1!$AI$2:$AI$14</c:f>
              <c:numCache>
                <c:formatCode>General</c:formatCode>
                <c:ptCount val="13"/>
                <c:pt idx="0">
                  <c:v>21.509060133013733</c:v>
                </c:pt>
                <c:pt idx="1">
                  <c:v>22.341274439038045</c:v>
                </c:pt>
                <c:pt idx="2">
                  <c:v>22.837289258654941</c:v>
                </c:pt>
                <c:pt idx="3">
                  <c:v>23.292649043179274</c:v>
                </c:pt>
                <c:pt idx="4">
                  <c:v>23.55895389114924</c:v>
                </c:pt>
                <c:pt idx="5">
                  <c:v>24.333083314891709</c:v>
                </c:pt>
                <c:pt idx="6">
                  <c:v>24.831037103049734</c:v>
                </c:pt>
                <c:pt idx="7">
                  <c:v>25.566123392762648</c:v>
                </c:pt>
                <c:pt idx="8">
                  <c:v>26.585933444075092</c:v>
                </c:pt>
                <c:pt idx="9">
                  <c:v>27.577174243912875</c:v>
                </c:pt>
                <c:pt idx="10">
                  <c:v>28.218557982400515</c:v>
                </c:pt>
                <c:pt idx="11">
                  <c:v>29.115262157412403</c:v>
                </c:pt>
                <c:pt idx="12">
                  <c:v>30.039731456271991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356352"/>
        <c:axId val="88358272"/>
      </c:scatterChart>
      <c:valAx>
        <c:axId val="88356352"/>
        <c:scaling>
          <c:orientation val="minMax"/>
          <c:max val="0.62500000000000011"/>
          <c:min val="0.44000000000000006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1/sqrt(accelerating</a:t>
                </a:r>
                <a:r>
                  <a:rPr lang="en-US" baseline="0"/>
                  <a:t> voltage (kV))</a:t>
                </a:r>
                <a:endParaRPr lang="en-US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8358272"/>
        <c:crosses val="autoZero"/>
        <c:crossBetween val="midCat"/>
      </c:valAx>
      <c:valAx>
        <c:axId val="88358272"/>
        <c:scaling>
          <c:orientation val="minMax"/>
          <c:max val="31"/>
          <c:min val="2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D_ext (mm)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8835635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Chart 4: Measuring Inside of Ring; Outer Ring</a:t>
            </a:r>
          </a:p>
        </c:rich>
      </c:tx>
      <c:layout/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2"/>
          </c:marker>
          <c:trendline>
            <c:trendlineType val="linear"/>
            <c:dispRSqr val="0"/>
            <c:dispEq val="0"/>
          </c:trendline>
          <c:errBars>
            <c:errDir val="x"/>
            <c:errBarType val="both"/>
            <c:errValType val="fixedVal"/>
            <c:noEndCap val="0"/>
            <c:val val="0"/>
          </c:errBars>
          <c:errBars>
            <c:errDir val="y"/>
            <c:errBarType val="both"/>
            <c:errValType val="cust"/>
            <c:noEndCap val="0"/>
            <c:plus>
              <c:numRef>
                <c:f>Sheet1!$AT$2:$AT$14</c:f>
                <c:numCache>
                  <c:formatCode>General</c:formatCode>
                  <c:ptCount val="13"/>
                  <c:pt idx="0">
                    <c:v>0.13189719867269997</c:v>
                  </c:pt>
                  <c:pt idx="1">
                    <c:v>5.2895939538695695E-2</c:v>
                  </c:pt>
                  <c:pt idx="2">
                    <c:v>0.18186981409982095</c:v>
                  </c:pt>
                  <c:pt idx="3">
                    <c:v>1.1389585012642313E-2</c:v>
                  </c:pt>
                  <c:pt idx="4">
                    <c:v>0.16742538175352084</c:v>
                  </c:pt>
                  <c:pt idx="5">
                    <c:v>0.22963476209352762</c:v>
                  </c:pt>
                  <c:pt idx="6">
                    <c:v>2.3043581060264995E-2</c:v>
                  </c:pt>
                  <c:pt idx="7">
                    <c:v>0.17766011575250651</c:v>
                  </c:pt>
                  <c:pt idx="8">
                    <c:v>0.14769721412562481</c:v>
                  </c:pt>
                  <c:pt idx="9">
                    <c:v>0.2503103841621277</c:v>
                  </c:pt>
                  <c:pt idx="10">
                    <c:v>7.4820380420915739E-2</c:v>
                  </c:pt>
                  <c:pt idx="11">
                    <c:v>9.8951239592936072E-2</c:v>
                  </c:pt>
                  <c:pt idx="12">
                    <c:v>0.61785845815463414</c:v>
                  </c:pt>
                </c:numCache>
              </c:numRef>
            </c:plus>
            <c:minus>
              <c:numRef>
                <c:f>Sheet1!$AT$2:$AT$14</c:f>
                <c:numCache>
                  <c:formatCode>General</c:formatCode>
                  <c:ptCount val="13"/>
                  <c:pt idx="0">
                    <c:v>0.13189719867269997</c:v>
                  </c:pt>
                  <c:pt idx="1">
                    <c:v>5.2895939538695695E-2</c:v>
                  </c:pt>
                  <c:pt idx="2">
                    <c:v>0.18186981409982095</c:v>
                  </c:pt>
                  <c:pt idx="3">
                    <c:v>1.1389585012642313E-2</c:v>
                  </c:pt>
                  <c:pt idx="4">
                    <c:v>0.16742538175352084</c:v>
                  </c:pt>
                  <c:pt idx="5">
                    <c:v>0.22963476209352762</c:v>
                  </c:pt>
                  <c:pt idx="6">
                    <c:v>2.3043581060264995E-2</c:v>
                  </c:pt>
                  <c:pt idx="7">
                    <c:v>0.17766011575250651</c:v>
                  </c:pt>
                  <c:pt idx="8">
                    <c:v>0.14769721412562481</c:v>
                  </c:pt>
                  <c:pt idx="9">
                    <c:v>0.2503103841621277</c:v>
                  </c:pt>
                  <c:pt idx="10">
                    <c:v>7.4820380420915739E-2</c:v>
                  </c:pt>
                  <c:pt idx="11">
                    <c:v>9.8951239592936072E-2</c:v>
                  </c:pt>
                  <c:pt idx="12">
                    <c:v>0.61785845815463414</c:v>
                  </c:pt>
                </c:numCache>
              </c:numRef>
            </c:minus>
          </c:errBars>
          <c:xVal>
            <c:numRef>
              <c:f>Sheet1!$H$2:$H$14</c:f>
              <c:numCache>
                <c:formatCode>General</c:formatCode>
                <c:ptCount val="13"/>
                <c:pt idx="0">
                  <c:v>0.44721359549995793</c:v>
                </c:pt>
                <c:pt idx="1">
                  <c:v>0.45643546458763845</c:v>
                </c:pt>
                <c:pt idx="2">
                  <c:v>0.46625240412015689</c:v>
                </c:pt>
                <c:pt idx="3">
                  <c:v>0.47673129462279612</c:v>
                </c:pt>
                <c:pt idx="4">
                  <c:v>0.48795003647426655</c:v>
                </c:pt>
                <c:pt idx="5">
                  <c:v>0.5</c:v>
                </c:pt>
                <c:pt idx="6">
                  <c:v>0.5129891760425771</c:v>
                </c:pt>
                <c:pt idx="7">
                  <c:v>0.52704627669472992</c:v>
                </c:pt>
                <c:pt idx="8">
                  <c:v>0.54232614454664041</c:v>
                </c:pt>
                <c:pt idx="9">
                  <c:v>0.55901699437494745</c:v>
                </c:pt>
                <c:pt idx="10">
                  <c:v>0.57735026918962584</c:v>
                </c:pt>
                <c:pt idx="11">
                  <c:v>0.59761430466719678</c:v>
                </c:pt>
                <c:pt idx="12">
                  <c:v>0.6201736729460422</c:v>
                </c:pt>
              </c:numCache>
            </c:numRef>
          </c:xVal>
          <c:yVal>
            <c:numRef>
              <c:f>Sheet1!$AS$2:$AS$14</c:f>
              <c:numCache>
                <c:formatCode>General</c:formatCode>
                <c:ptCount val="13"/>
                <c:pt idx="0">
                  <c:v>38.285263703491097</c:v>
                </c:pt>
                <c:pt idx="1">
                  <c:v>39.058985224904617</c:v>
                </c:pt>
                <c:pt idx="2">
                  <c:v>39.883114431626666</c:v>
                </c:pt>
                <c:pt idx="3">
                  <c:v>40.456919322019957</c:v>
                </c:pt>
                <c:pt idx="4">
                  <c:v>41.096662206758921</c:v>
                </c:pt>
                <c:pt idx="5">
                  <c:v>42.694199287911985</c:v>
                </c:pt>
                <c:pt idx="6">
                  <c:v>43.626579002450605</c:v>
                </c:pt>
                <c:pt idx="7">
                  <c:v>45.086380650950161</c:v>
                </c:pt>
                <c:pt idx="8">
                  <c:v>46.686269141164161</c:v>
                </c:pt>
                <c:pt idx="9">
                  <c:v>48.208248252242853</c:v>
                </c:pt>
                <c:pt idx="10">
                  <c:v>49.82304363337618</c:v>
                </c:pt>
                <c:pt idx="11">
                  <c:v>50.995536749313942</c:v>
                </c:pt>
                <c:pt idx="12">
                  <c:v>53.989534487063821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8388736"/>
        <c:axId val="88390656"/>
      </c:scatterChart>
      <c:valAx>
        <c:axId val="88388736"/>
        <c:scaling>
          <c:orientation val="minMax"/>
          <c:max val="0.63000000000000012"/>
          <c:min val="0.44000000000000006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1/sqrt(accelerating voltage (kV))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8390656"/>
        <c:crosses val="autoZero"/>
        <c:crossBetween val="midCat"/>
      </c:valAx>
      <c:valAx>
        <c:axId val="88390656"/>
        <c:scaling>
          <c:orientation val="minMax"/>
          <c:max val="55"/>
          <c:min val="35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D_ext (mm)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8838873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12326</xdr:colOff>
      <xdr:row>39</xdr:row>
      <xdr:rowOff>186018</xdr:rowOff>
    </xdr:from>
    <xdr:to>
      <xdr:col>11</xdr:col>
      <xdr:colOff>686921</xdr:colOff>
      <xdr:row>73</xdr:row>
      <xdr:rowOff>52668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680356</xdr:colOff>
      <xdr:row>74</xdr:row>
      <xdr:rowOff>108856</xdr:rowOff>
    </xdr:from>
    <xdr:to>
      <xdr:col>16</xdr:col>
      <xdr:colOff>1537608</xdr:colOff>
      <xdr:row>109</xdr:row>
      <xdr:rowOff>108857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1287556</xdr:colOff>
      <xdr:row>38</xdr:row>
      <xdr:rowOff>54429</xdr:rowOff>
    </xdr:from>
    <xdr:to>
      <xdr:col>27</xdr:col>
      <xdr:colOff>1143000</xdr:colOff>
      <xdr:row>65</xdr:row>
      <xdr:rowOff>149679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30</xdr:col>
      <xdr:colOff>1012452</xdr:colOff>
      <xdr:row>42</xdr:row>
      <xdr:rowOff>123265</xdr:rowOff>
    </xdr:from>
    <xdr:to>
      <xdr:col>36</xdr:col>
      <xdr:colOff>1355913</xdr:colOff>
      <xdr:row>70</xdr:row>
      <xdr:rowOff>44824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295"/>
  <sheetViews>
    <sheetView tabSelected="1" zoomScale="70" zoomScaleNormal="70" workbookViewId="0">
      <selection activeCell="AZ13" sqref="AZ13"/>
    </sheetView>
  </sheetViews>
  <sheetFormatPr defaultRowHeight="15" x14ac:dyDescent="0.25"/>
  <cols>
    <col min="1" max="1" width="15.85546875" customWidth="1"/>
    <col min="2" max="2" width="16.140625" customWidth="1"/>
    <col min="3" max="3" width="18" customWidth="1"/>
    <col min="4" max="4" width="6.28515625" customWidth="1"/>
    <col min="5" max="5" width="17.85546875" customWidth="1"/>
    <col min="6" max="8" width="17" customWidth="1"/>
    <col min="9" max="9" width="10.140625" customWidth="1"/>
    <col min="10" max="10" width="25" customWidth="1"/>
    <col min="11" max="11" width="18.28515625" customWidth="1"/>
    <col min="12" max="12" width="18.42578125" customWidth="1"/>
    <col min="13" max="14" width="14" customWidth="1"/>
    <col min="15" max="15" width="21.140625" customWidth="1"/>
    <col min="16" max="17" width="29.7109375" customWidth="1"/>
    <col min="18" max="18" width="17.42578125" customWidth="1"/>
    <col min="19" max="19" width="14" customWidth="1"/>
    <col min="20" max="20" width="22.140625" customWidth="1"/>
    <col min="21" max="24" width="13.42578125" customWidth="1"/>
    <col min="25" max="25" width="19.28515625" customWidth="1"/>
    <col min="26" max="27" width="30.140625" customWidth="1"/>
    <col min="28" max="28" width="22.5703125" customWidth="1"/>
    <col min="29" max="29" width="21.140625" customWidth="1"/>
    <col min="30" max="35" width="24.85546875" customWidth="1"/>
    <col min="36" max="39" width="27.28515625" customWidth="1"/>
    <col min="40" max="40" width="18.42578125" customWidth="1"/>
    <col min="41" max="41" width="22" customWidth="1"/>
    <col min="42" max="42" width="20" customWidth="1"/>
    <col min="43" max="44" width="22.42578125" customWidth="1"/>
    <col min="45" max="45" width="23.140625" customWidth="1"/>
    <col min="46" max="49" width="28.85546875" customWidth="1"/>
    <col min="50" max="50" width="14.140625" customWidth="1"/>
    <col min="51" max="51" width="17" customWidth="1"/>
    <col min="52" max="52" width="27.7109375" customWidth="1"/>
    <col min="53" max="53" width="14.140625" customWidth="1"/>
    <col min="54" max="54" width="16.85546875" customWidth="1"/>
    <col min="55" max="55" width="19.42578125" customWidth="1"/>
  </cols>
  <sheetData>
    <row r="1" spans="1:55" x14ac:dyDescent="0.25">
      <c r="A1" s="2"/>
      <c r="B1" s="3" t="s">
        <v>0</v>
      </c>
      <c r="C1" s="3"/>
      <c r="D1" s="2"/>
      <c r="E1" s="3" t="s">
        <v>4</v>
      </c>
      <c r="F1" s="3"/>
      <c r="G1" s="2"/>
      <c r="H1" s="2" t="s">
        <v>14</v>
      </c>
      <c r="I1" s="2"/>
      <c r="J1" s="2" t="s">
        <v>0</v>
      </c>
      <c r="K1" s="2" t="s">
        <v>9</v>
      </c>
      <c r="L1" s="2" t="s">
        <v>7</v>
      </c>
      <c r="M1" s="2" t="s">
        <v>8</v>
      </c>
      <c r="N1" s="2" t="s">
        <v>12</v>
      </c>
      <c r="O1" s="2" t="s">
        <v>11</v>
      </c>
      <c r="P1" s="2" t="s">
        <v>13</v>
      </c>
      <c r="Q1" s="2" t="s">
        <v>18</v>
      </c>
      <c r="R1" s="2" t="s">
        <v>19</v>
      </c>
      <c r="S1" s="2"/>
      <c r="T1" s="2"/>
      <c r="U1" s="2" t="s">
        <v>5</v>
      </c>
      <c r="V1" s="2" t="s">
        <v>7</v>
      </c>
      <c r="W1" s="2" t="s">
        <v>8</v>
      </c>
      <c r="X1" s="2" t="s">
        <v>12</v>
      </c>
      <c r="Y1" s="2" t="s">
        <v>11</v>
      </c>
      <c r="Z1" s="2" t="s">
        <v>13</v>
      </c>
      <c r="AA1" s="2" t="s">
        <v>18</v>
      </c>
      <c r="AB1" s="2" t="s">
        <v>19</v>
      </c>
      <c r="AC1" s="2"/>
      <c r="AD1" s="2" t="s">
        <v>4</v>
      </c>
      <c r="AE1" s="2" t="s">
        <v>5</v>
      </c>
      <c r="AF1" s="2" t="s">
        <v>7</v>
      </c>
      <c r="AG1" s="2" t="s">
        <v>8</v>
      </c>
      <c r="AH1" s="2" t="s">
        <v>12</v>
      </c>
      <c r="AI1" s="2" t="s">
        <v>11</v>
      </c>
      <c r="AJ1" s="2" t="s">
        <v>13</v>
      </c>
      <c r="AK1" s="2" t="s">
        <v>18</v>
      </c>
      <c r="AL1" s="2" t="s">
        <v>19</v>
      </c>
      <c r="AM1" s="2"/>
      <c r="AN1" s="2"/>
      <c r="AO1" s="2" t="s">
        <v>5</v>
      </c>
      <c r="AP1" s="2" t="s">
        <v>7</v>
      </c>
      <c r="AQ1" s="2" t="s">
        <v>8</v>
      </c>
      <c r="AR1" s="2" t="s">
        <v>12</v>
      </c>
      <c r="AS1" s="2" t="s">
        <v>11</v>
      </c>
      <c r="AT1" s="2" t="s">
        <v>13</v>
      </c>
      <c r="AU1" s="2" t="s">
        <v>18</v>
      </c>
      <c r="AV1" s="2" t="s">
        <v>19</v>
      </c>
      <c r="AW1" s="2"/>
      <c r="AY1" s="3"/>
      <c r="AZ1" s="3"/>
      <c r="BA1" s="1"/>
      <c r="BB1" s="3"/>
      <c r="BC1" s="3"/>
    </row>
    <row r="2" spans="1:55" x14ac:dyDescent="0.25">
      <c r="A2" s="2" t="s">
        <v>3</v>
      </c>
      <c r="B2" s="2" t="s">
        <v>1</v>
      </c>
      <c r="C2" s="2" t="s">
        <v>2</v>
      </c>
      <c r="D2" s="2"/>
      <c r="E2" s="2" t="s">
        <v>1</v>
      </c>
      <c r="F2" s="2" t="s">
        <v>2</v>
      </c>
      <c r="G2" s="2"/>
      <c r="H2" s="2">
        <f>1/SQRT(N2)</f>
        <v>0.44721359549995793</v>
      </c>
      <c r="I2" s="2"/>
      <c r="J2" s="2" t="s">
        <v>3</v>
      </c>
      <c r="K2" s="2" t="s">
        <v>6</v>
      </c>
      <c r="L2" s="2" t="s">
        <v>6</v>
      </c>
      <c r="M2" s="2" t="s">
        <v>6</v>
      </c>
      <c r="N2" s="2">
        <v>5</v>
      </c>
      <c r="O2" s="2">
        <f>AVERAGE(M3,M4)</f>
        <v>23.646039379924559</v>
      </c>
      <c r="P2" s="2">
        <f>_xlfn.STDEV.P(M3,M4)/SQRT(2)</f>
        <v>1.8114311160836189E-2</v>
      </c>
      <c r="Q2" s="2">
        <f>2*6.626*10^(-34)*0.13/((O2/1000)*SQRT(2*9.109*10^(-31)*1.602*10^(-19)*N2*1000))</f>
        <v>1.9072154845654471E-10</v>
      </c>
      <c r="R2" s="2">
        <f>AVERAGE(Q2:Q14)</f>
        <v>1.8887920402766485E-10</v>
      </c>
      <c r="S2" s="2"/>
      <c r="T2" s="2" t="s">
        <v>3</v>
      </c>
      <c r="U2" s="2" t="s">
        <v>10</v>
      </c>
      <c r="V2" s="2" t="s">
        <v>10</v>
      </c>
      <c r="W2" s="2" t="s">
        <v>10</v>
      </c>
      <c r="X2" s="2">
        <v>5</v>
      </c>
      <c r="Y2" s="2">
        <f>AVERAGE(W3,W4)</f>
        <v>40.704023144168659</v>
      </c>
      <c r="Z2" s="2">
        <f>_xlfn.STDEV.P(W3,W4)/SQRT(2)</f>
        <v>7.2196756090766548E-2</v>
      </c>
      <c r="AA2" s="2">
        <f>2*6.626*10^(-34)*0.13/((Y2/1000)*SQRT(2*9.109*10^(-31)*1.602*10^(-19)*X2*1000))</f>
        <v>1.1079517200131432E-10</v>
      </c>
      <c r="AB2" s="2">
        <f>AVERAGE(AA2:AA14)</f>
        <v>1.101467242519565E-10</v>
      </c>
      <c r="AC2" s="2"/>
      <c r="AD2" s="2" t="s">
        <v>3</v>
      </c>
      <c r="AE2" s="2" t="s">
        <v>6</v>
      </c>
      <c r="AF2" s="2" t="s">
        <v>6</v>
      </c>
      <c r="AG2" s="2" t="s">
        <v>6</v>
      </c>
      <c r="AH2" s="2">
        <v>5</v>
      </c>
      <c r="AI2" s="2">
        <f>AVERAGE(AG3:AG4)</f>
        <v>21.509060133013733</v>
      </c>
      <c r="AJ2" s="2">
        <f>_xlfn.STDEV.P(AG3,AG4)/SQRT(2)</f>
        <v>0.1984213918506823</v>
      </c>
      <c r="AK2" s="2">
        <f>2*6.626*10^(-34)*0.13/((AI2/1000)*SQRT(2*9.109*10^(-31)*1.602*10^(-19)*AH2*1000))</f>
        <v>2.0967021420343933E-10</v>
      </c>
      <c r="AL2" s="2">
        <f>AVERAGE(AK2:AK14)</f>
        <v>2.0706856606999605E-10</v>
      </c>
      <c r="AM2" s="2"/>
      <c r="AN2" s="2" t="s">
        <v>3</v>
      </c>
      <c r="AO2" s="2" t="s">
        <v>10</v>
      </c>
      <c r="AP2" s="2" t="s">
        <v>10</v>
      </c>
      <c r="AQ2" s="2" t="s">
        <v>10</v>
      </c>
      <c r="AR2" s="2">
        <v>5</v>
      </c>
      <c r="AS2" s="2">
        <f>AVERAGE(AQ3:AQ4)</f>
        <v>38.285263703491097</v>
      </c>
      <c r="AT2" s="2">
        <f>_xlfn.STDEV.P(AQ3:AQ4)/SQRT(2)</f>
        <v>0.13189719867269997</v>
      </c>
      <c r="AU2" s="2">
        <f>2*6.626*10^(-34)*0.13/((AS2/1000)*SQRT(2*9.109*10^(-31)*1.602*10^(-19)*AR2*1000))</f>
        <v>1.1779491138760036E-10</v>
      </c>
      <c r="AV2" s="2">
        <f>AVERAGE(AU2:AU14)</f>
        <v>1.1781492488871784E-10</v>
      </c>
      <c r="AW2" s="2"/>
      <c r="AX2" s="2"/>
      <c r="AY2" s="2"/>
      <c r="AZ2" s="2"/>
      <c r="BA2" s="2"/>
      <c r="BB2" s="2"/>
      <c r="BC2" s="2"/>
    </row>
    <row r="3" spans="1:55" x14ac:dyDescent="0.25">
      <c r="A3" s="2">
        <v>5</v>
      </c>
      <c r="B3" s="2">
        <v>23.48</v>
      </c>
      <c r="C3" s="2">
        <v>39.840000000000003</v>
      </c>
      <c r="D3" s="2"/>
      <c r="E3" s="2">
        <v>21.09</v>
      </c>
      <c r="F3" s="2">
        <v>37.659999999999997</v>
      </c>
      <c r="G3" s="2"/>
      <c r="H3" s="2">
        <f t="shared" ref="H3:H14" si="0">1/SQRT(N3)</f>
        <v>0.45643546458763845</v>
      </c>
      <c r="I3" s="2"/>
      <c r="J3" s="2">
        <v>5</v>
      </c>
      <c r="K3" s="2">
        <f t="shared" ref="K3:K28" si="1">66-SQRT(66^2-B3^2/4)</f>
        <v>1.0525412352415344</v>
      </c>
      <c r="L3" s="2">
        <f t="shared" ref="L3:L28" si="2">B3/(2*(130-K3))</f>
        <v>9.1044834170927916E-2</v>
      </c>
      <c r="M3" s="2">
        <f>2*130*L3</f>
        <v>23.671656884441258</v>
      </c>
      <c r="N3" s="2">
        <v>4.8</v>
      </c>
      <c r="O3" s="2">
        <f>AVERAGE(M6,M5)</f>
        <v>23.989534225131823</v>
      </c>
      <c r="P3" s="2">
        <f>_xlfn.STDEV.P(M6,M5)/SQRT(2)</f>
        <v>0.21752703948289748</v>
      </c>
      <c r="Q3" s="2">
        <f t="shared" ref="Q3:Q14" si="3">2*6.626*10^(-34)*0.13/((O3/1000)*SQRT(2*9.109*10^(-31)*1.602*10^(-19)*N3*1000))</f>
        <v>1.9186720107568549E-10</v>
      </c>
      <c r="R3" s="2" t="s">
        <v>20</v>
      </c>
      <c r="S3" s="2"/>
      <c r="T3" s="2">
        <v>5</v>
      </c>
      <c r="U3" s="2">
        <f t="shared" ref="U3:U28" si="4">66-SQRT(66^2-C3^2/4)</f>
        <v>3.0778767046120734</v>
      </c>
      <c r="V3" s="2">
        <f t="shared" ref="V3:V28" si="5">C3/(2*(130-U3))</f>
        <v>0.15694663375304446</v>
      </c>
      <c r="W3" s="2">
        <f>2*130*V3</f>
        <v>40.80612477579156</v>
      </c>
      <c r="X3" s="2">
        <v>4.8</v>
      </c>
      <c r="Y3" s="2">
        <f>AVERAGE(W5,W6)</f>
        <v>40.940551949158888</v>
      </c>
      <c r="Z3" s="2">
        <f>_xlfn.STDEV.P(W5,W6)/SQRT(2)</f>
        <v>2.662106506766795E-2</v>
      </c>
      <c r="AA3" s="2">
        <f t="shared" ref="AA3:AA14" si="6">2*6.626*10^(-34)*0.13/((Y3/1000)*SQRT(2*9.109*10^(-31)*1.602*10^(-19)*X3*1000))</f>
        <v>1.1242654453221093E-10</v>
      </c>
      <c r="AB3" s="2" t="s">
        <v>20</v>
      </c>
      <c r="AC3" s="2"/>
      <c r="AD3" s="2">
        <v>5</v>
      </c>
      <c r="AE3" s="2">
        <f t="shared" ref="AE3:AE28" si="7">66-SQRT(66^2-E3^2/4)</f>
        <v>0.84784750294124933</v>
      </c>
      <c r="AF3" s="2">
        <f t="shared" ref="AF3:AF28" si="8">E3/(2*(130-AE3))</f>
        <v>8.1647884267667517E-2</v>
      </c>
      <c r="AG3" s="2">
        <f>2*130*AF3</f>
        <v>21.228449909593554</v>
      </c>
      <c r="AH3" s="2">
        <v>4.8</v>
      </c>
      <c r="AI3" s="2">
        <f>AVERAGE(AG5:AG6)</f>
        <v>22.341274439038045</v>
      </c>
      <c r="AJ3" s="2">
        <f>_xlfn.STDEV.P(AG5:AG6)/SQRT(2)</f>
        <v>5.0587620388802268E-2</v>
      </c>
      <c r="AK3" s="2">
        <f t="shared" ref="AK3:AK14" si="9">2*6.626*10^(-34)*0.13/((AI3/1000)*SQRT(2*9.109*10^(-31)*1.602*10^(-19)*AH3*1000))</f>
        <v>2.0602248092179967E-10</v>
      </c>
      <c r="AL3" s="2" t="s">
        <v>20</v>
      </c>
      <c r="AM3" s="2"/>
      <c r="AN3" s="2">
        <v>5</v>
      </c>
      <c r="AO3" s="2">
        <f t="shared" ref="AO3:AO28" si="10">66-SQRT(66^2-F3^2/4)</f>
        <v>2.7431339695049388</v>
      </c>
      <c r="AP3" s="2">
        <f t="shared" ref="AP3:AP28" si="11">F3/(2*(130-AO3))</f>
        <v>0.14796844042574248</v>
      </c>
      <c r="AQ3" s="2">
        <f>2*130*AP3</f>
        <v>38.471794510693044</v>
      </c>
      <c r="AR3" s="2">
        <v>4.8</v>
      </c>
      <c r="AS3" s="2">
        <f>AVERAGE(AQ5:AQ6)</f>
        <v>39.058985224904617</v>
      </c>
      <c r="AT3" s="2">
        <f>_xlfn.STDEV.P(AQ5:AQ6)/SQRT(2)</f>
        <v>5.2895939538695695E-2</v>
      </c>
      <c r="AU3" s="2">
        <f t="shared" ref="AU3:AU14" si="12">2*6.626*10^(-34)*0.13/((AS3/1000)*SQRT(2*9.109*10^(-31)*1.602*10^(-19)*AR3*1000))</f>
        <v>1.1784240579682512E-10</v>
      </c>
      <c r="AV3" s="2" t="s">
        <v>20</v>
      </c>
      <c r="AW3" s="2"/>
      <c r="AX3" s="2"/>
      <c r="AY3" s="2"/>
      <c r="AZ3" s="2"/>
      <c r="BA3" s="2"/>
    </row>
    <row r="4" spans="1:55" x14ac:dyDescent="0.25">
      <c r="A4" s="2"/>
      <c r="B4" s="2">
        <v>23.43</v>
      </c>
      <c r="C4" s="2">
        <v>39.65</v>
      </c>
      <c r="D4" s="2"/>
      <c r="E4" s="2">
        <v>21.64</v>
      </c>
      <c r="F4" s="2">
        <v>37.31</v>
      </c>
      <c r="G4" s="2"/>
      <c r="H4" s="2">
        <f t="shared" si="0"/>
        <v>0.46625240412015689</v>
      </c>
      <c r="I4" s="2"/>
      <c r="J4" s="2"/>
      <c r="K4" s="2">
        <f t="shared" si="1"/>
        <v>1.0480271662207343</v>
      </c>
      <c r="L4" s="2">
        <f t="shared" si="2"/>
        <v>9.0847776443876371E-2</v>
      </c>
      <c r="M4" s="2">
        <f t="shared" ref="M4:M28" si="13">2*130*L4</f>
        <v>23.620421875407857</v>
      </c>
      <c r="N4" s="2">
        <v>4.5999999999999996</v>
      </c>
      <c r="O4" s="2">
        <f>AVERAGE(M7,M8)</f>
        <v>25.02112143397661</v>
      </c>
      <c r="P4" s="2">
        <f>_xlfn.STDEV.P(M7,M8)/SQRT(2)</f>
        <v>1.8167198788966613E-2</v>
      </c>
      <c r="Q4" s="2">
        <f t="shared" si="3"/>
        <v>1.8791328653990474E-10</v>
      </c>
      <c r="R4" s="2">
        <f>_xlfn.STDEV.P(Q2:Q14)/SQRT(13)</f>
        <v>5.4593621584382464E-13</v>
      </c>
      <c r="S4" s="2"/>
      <c r="T4" s="2"/>
      <c r="U4" s="2">
        <f t="shared" si="4"/>
        <v>3.0478802978009298</v>
      </c>
      <c r="V4" s="2">
        <f t="shared" si="5"/>
        <v>0.15616123658671444</v>
      </c>
      <c r="W4" s="2">
        <f t="shared" ref="W4:W28" si="14">2*130*V4</f>
        <v>40.601921512545751</v>
      </c>
      <c r="X4" s="2">
        <v>4.5999999999999996</v>
      </c>
      <c r="Y4" s="2">
        <f>AVERAGE(W7,W8)</f>
        <v>42.71565557543758</v>
      </c>
      <c r="Z4" s="2">
        <f>_xlfn.STDEV.P(W7,W8)/SQRT(2)</f>
        <v>7.6550897592264286E-3</v>
      </c>
      <c r="AA4" s="2">
        <f t="shared" si="6"/>
        <v>1.1007208243050438E-10</v>
      </c>
      <c r="AB4" s="2">
        <f>_xlfn.STDEV.P(AA2:AA14)/SQRT(13)</f>
        <v>3.6800437710644557E-13</v>
      </c>
      <c r="AC4" s="2"/>
      <c r="AD4" s="2"/>
      <c r="AE4" s="2">
        <f t="shared" si="7"/>
        <v>0.8929527623929232</v>
      </c>
      <c r="AF4" s="2">
        <f t="shared" si="8"/>
        <v>8.3806424447822755E-2</v>
      </c>
      <c r="AG4" s="2">
        <f t="shared" ref="AG4:AG28" si="15">2*130*AF4</f>
        <v>21.789670356433916</v>
      </c>
      <c r="AH4" s="2">
        <v>4.5999999999999996</v>
      </c>
      <c r="AI4" s="2">
        <f>AVERAGE(AG7:AG8)</f>
        <v>22.837289258654941</v>
      </c>
      <c r="AJ4" s="2">
        <f>_xlfn.STDEV.P(AG7:AG8)/SQRT(2)</f>
        <v>0.22063315250028906</v>
      </c>
      <c r="AK4" s="2">
        <f t="shared" si="9"/>
        <v>2.0588262942768903E-10</v>
      </c>
      <c r="AL4" s="2">
        <f>_xlfn.STDEV.P(AK2:AK14)/SQRT(13)</f>
        <v>3.9171204880363024E-13</v>
      </c>
      <c r="AM4" s="2"/>
      <c r="AN4" s="2"/>
      <c r="AO4" s="2">
        <f t="shared" si="10"/>
        <v>2.6913041123101351</v>
      </c>
      <c r="AP4" s="2">
        <f t="shared" si="11"/>
        <v>0.14653358806265054</v>
      </c>
      <c r="AQ4" s="2">
        <f t="shared" ref="AQ4:AQ28" si="16">2*130*AP4</f>
        <v>38.098732896289143</v>
      </c>
      <c r="AR4" s="2">
        <v>4.5999999999999996</v>
      </c>
      <c r="AS4" s="2">
        <f>AVERAGE(AQ7:AQ8)</f>
        <v>39.883114431626666</v>
      </c>
      <c r="AT4" s="2">
        <f>_xlfn.STDEV.P(AQ7:AQ8)/SQRT(2)</f>
        <v>0.18186981409982095</v>
      </c>
      <c r="AU4" s="2">
        <f t="shared" si="12"/>
        <v>1.1788951862405575E-10</v>
      </c>
      <c r="AV4" s="2">
        <f>_xlfn.STDEV.P(AU2:AU14)/SQRT(13)</f>
        <v>2.6160830664547419E-13</v>
      </c>
      <c r="AW4" s="2"/>
      <c r="AX4" s="2"/>
      <c r="AY4" s="2"/>
      <c r="AZ4" s="2"/>
      <c r="BA4" s="2"/>
    </row>
    <row r="5" spans="1:55" x14ac:dyDescent="0.25">
      <c r="A5" s="2">
        <v>4.8</v>
      </c>
      <c r="B5" s="2">
        <v>24.09</v>
      </c>
      <c r="C5" s="2">
        <v>40</v>
      </c>
      <c r="D5" s="2"/>
      <c r="E5" s="2">
        <v>22.11</v>
      </c>
      <c r="F5" s="2">
        <v>38.28</v>
      </c>
      <c r="G5" s="2"/>
      <c r="H5" s="2">
        <f t="shared" si="0"/>
        <v>0.47673129462279612</v>
      </c>
      <c r="I5" s="2"/>
      <c r="J5" s="2">
        <v>4.8</v>
      </c>
      <c r="K5" s="2">
        <f t="shared" si="1"/>
        <v>1.1084136809709406</v>
      </c>
      <c r="L5" s="2">
        <f t="shared" si="2"/>
        <v>9.3450630440582327E-2</v>
      </c>
      <c r="M5" s="2">
        <f t="shared" si="13"/>
        <v>24.297163914551405</v>
      </c>
      <c r="N5" s="2">
        <v>4.4000000000000004</v>
      </c>
      <c r="O5" s="2">
        <f>AVERAGE(M9,M10)</f>
        <v>25.144468714510325</v>
      </c>
      <c r="P5" s="2">
        <f>_xlfn.STDEV.P(M9,M10)/SQRT(2)</f>
        <v>6.1785131600176325E-2</v>
      </c>
      <c r="Q5" s="2">
        <f t="shared" si="3"/>
        <v>1.9119405000439614E-10</v>
      </c>
      <c r="R5" s="2" t="s">
        <v>21</v>
      </c>
      <c r="S5" s="2"/>
      <c r="T5" s="2">
        <v>4.8</v>
      </c>
      <c r="U5" s="2">
        <f t="shared" si="4"/>
        <v>3.1032592259344511</v>
      </c>
      <c r="V5" s="2">
        <f t="shared" si="5"/>
        <v>0.15760846084777844</v>
      </c>
      <c r="W5" s="2">
        <f t="shared" si="14"/>
        <v>40.978199820422397</v>
      </c>
      <c r="X5" s="2">
        <v>4.4000000000000004</v>
      </c>
      <c r="Y5" s="2">
        <f>AVERAGE(W9,W10)</f>
        <v>43.083993987642856</v>
      </c>
      <c r="Z5" s="2">
        <f>_xlfn.STDEV.P(W9,W10)/SQRT(2)</f>
        <v>3.8327847417715256E-2</v>
      </c>
      <c r="AA5" s="2">
        <f t="shared" si="6"/>
        <v>1.1158373130668707E-10</v>
      </c>
      <c r="AB5" s="2" t="s">
        <v>22</v>
      </c>
      <c r="AC5" s="2"/>
      <c r="AD5" s="2">
        <v>4.8</v>
      </c>
      <c r="AE5" s="2">
        <f t="shared" si="7"/>
        <v>0.93244299191800906</v>
      </c>
      <c r="AF5" s="2">
        <f t="shared" si="8"/>
        <v>8.5652818231523153E-2</v>
      </c>
      <c r="AG5" s="2">
        <f t="shared" si="15"/>
        <v>22.269732740196019</v>
      </c>
      <c r="AH5" s="2">
        <v>4.4000000000000004</v>
      </c>
      <c r="AI5" s="2">
        <f>AVERAGE(AG9:AG10)</f>
        <v>23.292649043179274</v>
      </c>
      <c r="AJ5" s="2">
        <f>_xlfn.STDEV.P(AG9:AG10)/SQRT(2)</f>
        <v>4.344293680017719E-2</v>
      </c>
      <c r="AK5" s="2">
        <f t="shared" si="9"/>
        <v>2.0639442082453138E-10</v>
      </c>
      <c r="AL5" s="2" t="s">
        <v>22</v>
      </c>
      <c r="AM5" s="2"/>
      <c r="AN5" s="2">
        <v>4.8</v>
      </c>
      <c r="AO5" s="2">
        <f t="shared" si="10"/>
        <v>2.8362414037923216</v>
      </c>
      <c r="AP5" s="2">
        <f t="shared" si="11"/>
        <v>0.15051458223074887</v>
      </c>
      <c r="AQ5" s="2">
        <f t="shared" si="16"/>
        <v>39.133791379994705</v>
      </c>
      <c r="AR5" s="2">
        <v>4.4000000000000004</v>
      </c>
      <c r="AS5" s="2">
        <f>AVERAGE(AQ9:AQ10)</f>
        <v>40.456919322019957</v>
      </c>
      <c r="AT5" s="2">
        <f>_xlfn.STDEV.P(AQ9:AQ10)/SQRT(2)</f>
        <v>1.1389585012642313E-2</v>
      </c>
      <c r="AU5" s="2">
        <f t="shared" si="12"/>
        <v>1.1882943361234733E-10</v>
      </c>
      <c r="AV5" s="2" t="s">
        <v>22</v>
      </c>
      <c r="AW5" s="2"/>
      <c r="AX5" s="2"/>
      <c r="AY5" s="2"/>
      <c r="AZ5" s="2"/>
      <c r="BA5" s="2"/>
    </row>
    <row r="6" spans="1:55" x14ac:dyDescent="0.25">
      <c r="A6" s="2"/>
      <c r="B6" s="2">
        <v>23.49</v>
      </c>
      <c r="C6" s="2">
        <v>39.93</v>
      </c>
      <c r="D6" s="2"/>
      <c r="E6" s="2">
        <v>22.25</v>
      </c>
      <c r="F6" s="2">
        <v>38.14</v>
      </c>
      <c r="G6" s="2"/>
      <c r="H6" s="2">
        <f t="shared" si="0"/>
        <v>0.48795003647426655</v>
      </c>
      <c r="I6" s="2"/>
      <c r="J6" s="2"/>
      <c r="K6" s="2">
        <f t="shared" si="1"/>
        <v>1.0534452414910618</v>
      </c>
      <c r="L6" s="2">
        <f t="shared" si="2"/>
        <v>9.1084248214277852E-2</v>
      </c>
      <c r="M6" s="2">
        <f t="shared" si="13"/>
        <v>23.681904535712242</v>
      </c>
      <c r="N6" s="2">
        <v>4.2</v>
      </c>
      <c r="O6" s="2">
        <f>AVERAGE(M11,M12)</f>
        <v>25.94187832400754</v>
      </c>
      <c r="P6" s="2">
        <f>_xlfn.STDEV.P(M11,M12)/SQRT(2)</f>
        <v>0.13107147901546842</v>
      </c>
      <c r="Q6" s="2">
        <f t="shared" si="3"/>
        <v>1.8967806544447782E-10</v>
      </c>
      <c r="R6" s="2">
        <f>((0.000000000213-R2)/0.000000000213)*100</f>
        <v>11.324317357903819</v>
      </c>
      <c r="S6" s="2"/>
      <c r="T6" s="2"/>
      <c r="U6" s="2">
        <f t="shared" si="4"/>
        <v>3.0921405943581632</v>
      </c>
      <c r="V6" s="2">
        <f t="shared" si="5"/>
        <v>0.15731886183805913</v>
      </c>
      <c r="W6" s="2">
        <f t="shared" si="14"/>
        <v>40.902904077895371</v>
      </c>
      <c r="X6" s="2">
        <v>4.2</v>
      </c>
      <c r="Y6" s="2">
        <f>AVERAGE(W11,W12)</f>
        <v>43.887495058214256</v>
      </c>
      <c r="Z6" s="2">
        <f>_xlfn.STDEV.P(W11,W12)/SQRT(2)</f>
        <v>0.14608702214226271</v>
      </c>
      <c r="AA6" s="2">
        <f t="shared" si="6"/>
        <v>1.1211861802472162E-10</v>
      </c>
      <c r="AB6" s="2">
        <f>((0.000000000123-AB2)/0.000000000123)*100</f>
        <v>10.449817681336173</v>
      </c>
      <c r="AC6" s="2"/>
      <c r="AD6" s="2"/>
      <c r="AE6" s="2">
        <f t="shared" si="7"/>
        <v>0.94437476282315913</v>
      </c>
      <c r="AF6" s="2">
        <f t="shared" si="8"/>
        <v>8.6203138991846423E-2</v>
      </c>
      <c r="AG6" s="2">
        <f t="shared" si="15"/>
        <v>22.412816137880071</v>
      </c>
      <c r="AH6" s="2">
        <v>4.2</v>
      </c>
      <c r="AI6" s="2">
        <f>AVERAGE(AG11:AG12)</f>
        <v>23.55895389114924</v>
      </c>
      <c r="AJ6" s="2">
        <f>_xlfn.STDEV.P(AG11:AG12)/SQRT(2)</f>
        <v>5.7955418472675976E-2</v>
      </c>
      <c r="AK6" s="2">
        <f t="shared" si="9"/>
        <v>2.0886348847358552E-10</v>
      </c>
      <c r="AL6" s="2">
        <f>((0.000000000213-AL2)/0.000000000213)*100</f>
        <v>2.7847107652600647</v>
      </c>
      <c r="AM6" s="2"/>
      <c r="AN6" s="2"/>
      <c r="AO6" s="2">
        <f t="shared" si="10"/>
        <v>2.8150722086350726</v>
      </c>
      <c r="AP6" s="2">
        <f t="shared" si="11"/>
        <v>0.1499391502685174</v>
      </c>
      <c r="AQ6" s="2">
        <f t="shared" si="16"/>
        <v>38.984179069814523</v>
      </c>
      <c r="AR6" s="2">
        <v>4.2</v>
      </c>
      <c r="AS6" s="2">
        <f>AVERAGE(AQ11:AQ12)</f>
        <v>41.096662206758921</v>
      </c>
      <c r="AT6" s="2">
        <f>_xlfn.STDEV.P(AQ11:AQ12)/SQRT(2)</f>
        <v>0.16742538175352084</v>
      </c>
      <c r="AU6" s="2">
        <f t="shared" si="12"/>
        <v>1.197324802130651E-10</v>
      </c>
      <c r="AV6" s="2">
        <f>((0.000000000123-AV2)/0.000000000123)*100</f>
        <v>4.215508220554594</v>
      </c>
      <c r="AW6" s="2"/>
      <c r="AX6" s="2"/>
      <c r="AY6" s="2"/>
      <c r="AZ6" s="2"/>
      <c r="BA6" s="2"/>
    </row>
    <row r="7" spans="1:55" x14ac:dyDescent="0.25">
      <c r="A7" s="2">
        <v>4.5999999999999996</v>
      </c>
      <c r="B7" s="2">
        <v>24.77</v>
      </c>
      <c r="C7" s="2">
        <v>41.62</v>
      </c>
      <c r="D7" s="2"/>
      <c r="E7" s="2">
        <v>22.36</v>
      </c>
      <c r="F7" s="2">
        <v>38.74</v>
      </c>
      <c r="G7" s="2"/>
      <c r="H7" s="2">
        <f t="shared" si="0"/>
        <v>0.5</v>
      </c>
      <c r="I7" s="2"/>
      <c r="J7" s="2">
        <v>4.5999999999999996</v>
      </c>
      <c r="K7" s="2">
        <f t="shared" si="1"/>
        <v>1.1724458659745522</v>
      </c>
      <c r="L7" s="2">
        <f t="shared" si="2"/>
        <v>9.6136265904072787E-2</v>
      </c>
      <c r="M7" s="2">
        <f t="shared" si="13"/>
        <v>24.995429135058924</v>
      </c>
      <c r="N7" s="2">
        <v>4</v>
      </c>
      <c r="O7" s="2">
        <f>AVERAGE(M13,M14)</f>
        <v>26.962533196503301</v>
      </c>
      <c r="P7" s="2">
        <f>_xlfn.STDEV.P(M13,M14)/SQRT(2)</f>
        <v>5.1092199308534217E-2</v>
      </c>
      <c r="Q7" s="2">
        <f t="shared" si="3"/>
        <v>1.8700468470053444E-10</v>
      </c>
      <c r="R7" s="2"/>
      <c r="S7" s="2"/>
      <c r="T7" s="2">
        <v>4.5999999999999996</v>
      </c>
      <c r="U7" s="2">
        <f t="shared" si="4"/>
        <v>3.3665911832989863</v>
      </c>
      <c r="V7" s="2">
        <f t="shared" si="5"/>
        <v>0.16433262118152409</v>
      </c>
      <c r="W7" s="2">
        <f t="shared" si="14"/>
        <v>42.726481507196262</v>
      </c>
      <c r="X7" s="2">
        <v>4</v>
      </c>
      <c r="Y7" s="2">
        <f>AVERAGE(W13,W14)</f>
        <v>45.710096897730097</v>
      </c>
      <c r="Z7" s="2">
        <f>_xlfn.STDEV.P(W13,W14)/SQRT(2)</f>
        <v>0.32521879192328723</v>
      </c>
      <c r="AA7" s="2">
        <f t="shared" si="6"/>
        <v>1.1030648284165369E-10</v>
      </c>
      <c r="AB7" s="2"/>
      <c r="AC7" s="2"/>
      <c r="AD7" s="2">
        <v>4.5999999999999996</v>
      </c>
      <c r="AE7" s="2">
        <f t="shared" si="7"/>
        <v>0.95380410815710093</v>
      </c>
      <c r="AF7" s="2">
        <f t="shared" si="8"/>
        <v>8.6635641777230377E-2</v>
      </c>
      <c r="AG7" s="2">
        <f t="shared" si="15"/>
        <v>22.525266862079899</v>
      </c>
      <c r="AH7" s="2">
        <v>4</v>
      </c>
      <c r="AI7" s="2">
        <f>AVERAGE(AG13:AG14)</f>
        <v>24.333083314891709</v>
      </c>
      <c r="AJ7" s="2">
        <f>_xlfn.STDEV.P(AG13:AG14)/SQRT(2)</f>
        <v>4.7164900423950266E-2</v>
      </c>
      <c r="AK7" s="2">
        <f t="shared" si="9"/>
        <v>2.072125407984792E-10</v>
      </c>
      <c r="AL7" s="2"/>
      <c r="AM7" s="2"/>
      <c r="AN7" s="2">
        <v>4.5999999999999996</v>
      </c>
      <c r="AO7" s="2">
        <f t="shared" si="10"/>
        <v>2.9063941433048228</v>
      </c>
      <c r="AP7" s="2">
        <f t="shared" si="11"/>
        <v>0.15240735259207855</v>
      </c>
      <c r="AQ7" s="2">
        <f t="shared" si="16"/>
        <v>39.625911673940422</v>
      </c>
      <c r="AR7" s="2">
        <v>4</v>
      </c>
      <c r="AS7" s="2">
        <f>AVERAGE(AQ13:AQ14)</f>
        <v>42.694199287911985</v>
      </c>
      <c r="AT7" s="2">
        <f>_xlfn.STDEV.P(AQ13:AQ14)/SQRT(2)</f>
        <v>0.22963476209352762</v>
      </c>
      <c r="AU7" s="2">
        <f t="shared" si="12"/>
        <v>1.1809847949455205E-10</v>
      </c>
      <c r="AV7" s="2"/>
      <c r="AW7" s="2"/>
      <c r="AX7" s="2"/>
      <c r="AY7" s="2"/>
      <c r="AZ7" s="2"/>
      <c r="BA7" s="2"/>
    </row>
    <row r="8" spans="1:55" x14ac:dyDescent="0.25">
      <c r="A8" s="2"/>
      <c r="B8" s="2">
        <v>24.82</v>
      </c>
      <c r="C8" s="2">
        <v>41.6</v>
      </c>
      <c r="D8" s="2"/>
      <c r="E8" s="2">
        <v>22.97</v>
      </c>
      <c r="F8" s="2">
        <v>39.22</v>
      </c>
      <c r="G8" s="2"/>
      <c r="H8" s="2">
        <f t="shared" si="0"/>
        <v>0.5129891760425771</v>
      </c>
      <c r="I8" s="2"/>
      <c r="J8" s="2"/>
      <c r="K8" s="2">
        <f t="shared" si="1"/>
        <v>1.1772269954454941</v>
      </c>
      <c r="L8" s="2">
        <f t="shared" si="2"/>
        <v>9.6333898972670362E-2</v>
      </c>
      <c r="M8" s="2">
        <f t="shared" si="13"/>
        <v>25.046813732894293</v>
      </c>
      <c r="N8" s="2">
        <v>3.8</v>
      </c>
      <c r="O8" s="2">
        <f>AVERAGE(M15,M16)</f>
        <v>27.277470502250864</v>
      </c>
      <c r="P8" s="2">
        <f>_xlfn.STDEV.P(M15,M16)/SQRT(2)</f>
        <v>3.6521573350764606E-3</v>
      </c>
      <c r="Q8" s="2">
        <f t="shared" si="3"/>
        <v>1.8964756969770125E-10</v>
      </c>
      <c r="R8" s="2"/>
      <c r="S8" s="2"/>
      <c r="T8" s="2"/>
      <c r="U8" s="2">
        <f t="shared" si="4"/>
        <v>3.3632695617020545</v>
      </c>
      <c r="V8" s="2">
        <f t="shared" si="5"/>
        <v>0.16424934478338038</v>
      </c>
      <c r="W8" s="2">
        <f t="shared" si="14"/>
        <v>42.704829643678899</v>
      </c>
      <c r="X8" s="2">
        <v>3.8</v>
      </c>
      <c r="Y8" s="2">
        <f>AVERAGE(W15,W16)</f>
        <v>47.247519563991801</v>
      </c>
      <c r="Z8" s="2">
        <f>_xlfn.STDEV.P(W15,W16)/SQRT(2)</f>
        <v>9.3495172874244303E-2</v>
      </c>
      <c r="AA8" s="2">
        <f t="shared" si="6"/>
        <v>1.0948947237846384E-10</v>
      </c>
      <c r="AB8" s="2"/>
      <c r="AC8" s="2"/>
      <c r="AD8" s="2"/>
      <c r="AE8" s="2">
        <f t="shared" si="7"/>
        <v>1.0069636422485644</v>
      </c>
      <c r="AF8" s="2">
        <f t="shared" si="8"/>
        <v>8.9035814058576843E-2</v>
      </c>
      <c r="AG8" s="2">
        <f t="shared" si="15"/>
        <v>23.14931165522998</v>
      </c>
      <c r="AH8" s="2">
        <v>3.8</v>
      </c>
      <c r="AI8" s="2">
        <f>AVERAGE(AG15:AG16)</f>
        <v>24.831037103049734</v>
      </c>
      <c r="AJ8" s="2">
        <f>_xlfn.STDEV.P(AG15:AG16)/SQRT(2)</f>
        <v>7.2638806007446141E-3</v>
      </c>
      <c r="AK8" s="2">
        <f t="shared" si="9"/>
        <v>2.0833225639283715E-10</v>
      </c>
      <c r="AL8" s="2"/>
      <c r="AM8" s="2"/>
      <c r="AN8" s="2"/>
      <c r="AO8" s="2">
        <f t="shared" si="10"/>
        <v>2.9805752168428583</v>
      </c>
      <c r="AP8" s="2">
        <f t="shared" si="11"/>
        <v>0.15438583534351116</v>
      </c>
      <c r="AQ8" s="2">
        <f t="shared" si="16"/>
        <v>40.140317189312903</v>
      </c>
      <c r="AR8" s="2">
        <v>3.8</v>
      </c>
      <c r="AS8" s="2">
        <f>AVERAGE(AQ15:AQ16)</f>
        <v>43.626579002450605</v>
      </c>
      <c r="AT8" s="2">
        <f>_xlfn.STDEV.P(AQ15:AQ16)/SQRT(2)</f>
        <v>2.3043581060264995E-2</v>
      </c>
      <c r="AU8" s="2">
        <f t="shared" si="12"/>
        <v>1.185769342116425E-10</v>
      </c>
      <c r="AV8" s="2"/>
      <c r="AW8" s="2"/>
      <c r="AX8" s="2"/>
      <c r="AY8" s="2"/>
      <c r="AZ8" s="2"/>
      <c r="BA8" s="2"/>
    </row>
    <row r="9" spans="1:55" x14ac:dyDescent="0.25">
      <c r="A9" s="2">
        <v>4.4000000000000004</v>
      </c>
      <c r="B9" s="2">
        <v>24.83</v>
      </c>
      <c r="C9" s="2">
        <v>42</v>
      </c>
      <c r="D9" s="2"/>
      <c r="E9" s="2">
        <v>23.17</v>
      </c>
      <c r="F9" s="2">
        <v>39.5</v>
      </c>
      <c r="G9" s="2"/>
      <c r="H9" s="2">
        <f t="shared" si="0"/>
        <v>0.52704627669472992</v>
      </c>
      <c r="I9" s="2"/>
      <c r="J9" s="2">
        <v>4.4000000000000004</v>
      </c>
      <c r="K9" s="2">
        <f t="shared" si="1"/>
        <v>1.1781844206751657</v>
      </c>
      <c r="L9" s="2">
        <f t="shared" si="2"/>
        <v>9.6373428244032111E-2</v>
      </c>
      <c r="M9" s="2">
        <f t="shared" si="13"/>
        <v>25.057091343448349</v>
      </c>
      <c r="N9" s="2">
        <v>3.6</v>
      </c>
      <c r="O9" s="2">
        <f>AVERAGE(M17,M18)</f>
        <v>27.861632089333444</v>
      </c>
      <c r="P9" s="2">
        <f>_xlfn.STDEV.P(M17,M18)/SQRT(2)</f>
        <v>0.21943715207354245</v>
      </c>
      <c r="Q9" s="2">
        <f t="shared" si="3"/>
        <v>1.9075914678759677E-10</v>
      </c>
      <c r="R9" s="2"/>
      <c r="S9" s="2"/>
      <c r="T9" s="2">
        <v>4.4000000000000004</v>
      </c>
      <c r="U9" s="2">
        <f t="shared" si="4"/>
        <v>3.4300391561573704</v>
      </c>
      <c r="V9" s="2">
        <f t="shared" si="5"/>
        <v>0.16591614518952905</v>
      </c>
      <c r="W9" s="2">
        <f t="shared" si="14"/>
        <v>43.138197749277552</v>
      </c>
      <c r="X9" s="2">
        <v>3.6</v>
      </c>
      <c r="Y9" s="2">
        <f>AVERAGE(W17,W18)</f>
        <v>48.612110492957065</v>
      </c>
      <c r="Z9" s="2">
        <f>_xlfn.STDEV.P(W17,W18)/SQRT(2)</f>
        <v>5.0930154031454733E-2</v>
      </c>
      <c r="AA9" s="2">
        <f t="shared" si="6"/>
        <v>1.0933203910661715E-10</v>
      </c>
      <c r="AB9" s="2"/>
      <c r="AC9" s="2"/>
      <c r="AD9" s="2">
        <v>4.4000000000000004</v>
      </c>
      <c r="AE9" s="2">
        <f t="shared" si="7"/>
        <v>1.0247141214446032</v>
      </c>
      <c r="AF9" s="2">
        <f t="shared" si="8"/>
        <v>8.9823410129197701E-2</v>
      </c>
      <c r="AG9" s="2">
        <f t="shared" si="15"/>
        <v>23.3540866335914</v>
      </c>
      <c r="AH9" s="2">
        <v>3.6</v>
      </c>
      <c r="AI9" s="2">
        <f>AVERAGE(AG17:AG18)</f>
        <v>25.566123392762648</v>
      </c>
      <c r="AJ9" s="2">
        <f>_xlfn.STDEV.P(AG17:AG18)/SQRT(2)</f>
        <v>3.6378053106615369E-3</v>
      </c>
      <c r="AK9" s="2">
        <f t="shared" si="9"/>
        <v>2.078868619939355E-10</v>
      </c>
      <c r="AL9" s="2"/>
      <c r="AM9" s="2"/>
      <c r="AN9" s="2">
        <v>4.4000000000000004</v>
      </c>
      <c r="AO9" s="2">
        <f t="shared" si="10"/>
        <v>3.0243102459369666</v>
      </c>
      <c r="AP9" s="2">
        <f t="shared" si="11"/>
        <v>0.15554158467855875</v>
      </c>
      <c r="AQ9" s="2">
        <f t="shared" si="16"/>
        <v>40.440812016425276</v>
      </c>
      <c r="AR9" s="2">
        <v>3.6</v>
      </c>
      <c r="AS9" s="2">
        <f>AVERAGE(AQ17:AQ18)</f>
        <v>45.086380650950161</v>
      </c>
      <c r="AT9" s="2">
        <f>_xlfn.STDEV.P(AQ17:AQ18)/SQRT(2)</f>
        <v>0.17766011575250651</v>
      </c>
      <c r="AU9" s="2">
        <f t="shared" si="12"/>
        <v>1.1788174363823477E-10</v>
      </c>
      <c r="AV9" s="2"/>
      <c r="AW9" s="2"/>
      <c r="AX9" s="2"/>
      <c r="AY9" s="2"/>
      <c r="AZ9" s="2"/>
      <c r="BA9" s="2"/>
    </row>
    <row r="10" spans="1:55" x14ac:dyDescent="0.25">
      <c r="A10" s="2"/>
      <c r="B10" s="2">
        <v>25</v>
      </c>
      <c r="C10" s="2">
        <v>41.9</v>
      </c>
      <c r="D10" s="2"/>
      <c r="E10" s="2">
        <v>23.05</v>
      </c>
      <c r="F10" s="2">
        <v>39.53</v>
      </c>
      <c r="G10" s="2"/>
      <c r="H10" s="2">
        <f t="shared" si="0"/>
        <v>0.54232614454664041</v>
      </c>
      <c r="I10" s="2"/>
      <c r="J10" s="2"/>
      <c r="K10" s="2">
        <f t="shared" si="1"/>
        <v>1.1945218364990353</v>
      </c>
      <c r="L10" s="2">
        <f t="shared" si="2"/>
        <v>9.704556186758577E-2</v>
      </c>
      <c r="M10" s="2">
        <f t="shared" si="13"/>
        <v>25.2318460855723</v>
      </c>
      <c r="N10" s="2">
        <v>3.4</v>
      </c>
      <c r="O10" s="2">
        <f>AVERAGE(M19,M20)</f>
        <v>29.540786213799262</v>
      </c>
      <c r="P10" s="2">
        <f>_xlfn.STDEV.P(M19,M20)/SQRT(2)</f>
        <v>3.672651816479755E-2</v>
      </c>
      <c r="Q10" s="2">
        <f t="shared" si="3"/>
        <v>1.8513207404372831E-10</v>
      </c>
      <c r="R10" s="2"/>
      <c r="S10" s="2"/>
      <c r="T10" s="2"/>
      <c r="U10" s="2">
        <f t="shared" si="4"/>
        <v>3.4132801626415343</v>
      </c>
      <c r="V10" s="2">
        <f t="shared" si="5"/>
        <v>0.16549919317695444</v>
      </c>
      <c r="W10" s="2">
        <f t="shared" si="14"/>
        <v>43.029790226008153</v>
      </c>
      <c r="X10" s="2">
        <v>3.4</v>
      </c>
      <c r="Y10" s="2">
        <f>AVERAGE(W19,W20)</f>
        <v>50.268996608254199</v>
      </c>
      <c r="Z10" s="2">
        <f>_xlfn.STDEV.P(W19,W20)/SQRT(2)</f>
        <v>7.4964630347842093E-2</v>
      </c>
      <c r="AA10" s="2">
        <f t="shared" si="6"/>
        <v>1.0879363802031864E-10</v>
      </c>
      <c r="AB10" s="2"/>
      <c r="AC10" s="2"/>
      <c r="AD10" s="2"/>
      <c r="AE10" s="2">
        <f t="shared" si="7"/>
        <v>1.0140447865848472</v>
      </c>
      <c r="AF10" s="2">
        <f t="shared" si="8"/>
        <v>8.9350813279873639E-2</v>
      </c>
      <c r="AG10" s="2">
        <f t="shared" si="15"/>
        <v>23.231211452767145</v>
      </c>
      <c r="AH10" s="2">
        <v>3.4</v>
      </c>
      <c r="AI10" s="2">
        <f>AVERAGE(AG19:AG20)</f>
        <v>26.585933444075092</v>
      </c>
      <c r="AJ10" s="2">
        <f>_xlfn.STDEV.P(AG19:AG20)/SQRT(2)</f>
        <v>1.093871974451532E-2</v>
      </c>
      <c r="AK10" s="2">
        <f t="shared" si="9"/>
        <v>2.0570829428078009E-10</v>
      </c>
      <c r="AL10" s="2"/>
      <c r="AM10" s="2"/>
      <c r="AN10" s="2"/>
      <c r="AO10" s="2">
        <f t="shared" si="10"/>
        <v>3.0290164043787513</v>
      </c>
      <c r="AP10" s="2">
        <f t="shared" si="11"/>
        <v>0.15566548702928706</v>
      </c>
      <c r="AQ10" s="2">
        <f t="shared" si="16"/>
        <v>40.473026627614637</v>
      </c>
      <c r="AR10" s="2">
        <v>3.4</v>
      </c>
      <c r="AS10" s="2">
        <f>AVERAGE(AQ19:AQ20)</f>
        <v>46.686269141164161</v>
      </c>
      <c r="AT10" s="2">
        <f>_xlfn.STDEV.P(AQ19:AQ20)/SQRT(2)</f>
        <v>0.14769721412562481</v>
      </c>
      <c r="AU10" s="2">
        <f t="shared" si="12"/>
        <v>1.1714251580280934E-10</v>
      </c>
      <c r="AV10" s="2"/>
      <c r="AW10" s="2"/>
      <c r="AX10" s="2"/>
      <c r="AY10" s="2"/>
      <c r="AZ10" s="2"/>
      <c r="BA10" s="2"/>
    </row>
    <row r="11" spans="1:55" x14ac:dyDescent="0.25">
      <c r="A11" s="2">
        <v>4.2</v>
      </c>
      <c r="B11" s="2">
        <v>25.87</v>
      </c>
      <c r="C11" s="2">
        <v>42.5</v>
      </c>
      <c r="D11" s="2"/>
      <c r="E11" s="2">
        <v>23.29</v>
      </c>
      <c r="F11" s="2">
        <v>39.89</v>
      </c>
      <c r="G11" s="2"/>
      <c r="H11" s="2">
        <f t="shared" si="0"/>
        <v>0.55901699437494745</v>
      </c>
      <c r="I11" s="2"/>
      <c r="J11" s="2">
        <v>4.2</v>
      </c>
      <c r="K11" s="2">
        <f t="shared" si="1"/>
        <v>1.2799430238198823</v>
      </c>
      <c r="L11" s="2">
        <f t="shared" si="2"/>
        <v>0.10048938995104428</v>
      </c>
      <c r="M11" s="2">
        <f t="shared" si="13"/>
        <v>26.127241387271514</v>
      </c>
      <c r="N11" s="2">
        <v>3.2</v>
      </c>
      <c r="O11" s="2">
        <f>AVERAGE(M21,M22)</f>
        <v>30.008517616185067</v>
      </c>
      <c r="P11" s="2">
        <f>_xlfn.STDEV.P(M21,M22)/SQRT(2)</f>
        <v>7.3542077481925875E-3</v>
      </c>
      <c r="Q11" s="2">
        <f t="shared" si="3"/>
        <v>1.8785538255692131E-10</v>
      </c>
      <c r="R11" s="2"/>
      <c r="S11" s="2"/>
      <c r="T11" s="2">
        <v>4.2</v>
      </c>
      <c r="U11" s="2">
        <f t="shared" si="4"/>
        <v>3.514501682390339</v>
      </c>
      <c r="V11" s="2">
        <f t="shared" si="5"/>
        <v>0.16800344927005373</v>
      </c>
      <c r="W11" s="2">
        <f t="shared" si="14"/>
        <v>43.680896810213966</v>
      </c>
      <c r="X11" s="2">
        <v>3.2</v>
      </c>
      <c r="Y11" s="2">
        <f>AVERAGE(W21,W22)</f>
        <v>52.230349046208616</v>
      </c>
      <c r="Z11" s="2">
        <f>_xlfn.STDEV.P(W21,W22)/SQRT(2)</f>
        <v>7.5617401388501468E-2</v>
      </c>
      <c r="AA11" s="2">
        <f t="shared" si="6"/>
        <v>1.079307655357085E-10</v>
      </c>
      <c r="AB11" s="2"/>
      <c r="AC11" s="2"/>
      <c r="AD11" s="2">
        <v>4.2</v>
      </c>
      <c r="AE11" s="2">
        <f t="shared" si="7"/>
        <v>1.0354406233675775</v>
      </c>
      <c r="AF11" s="2">
        <f t="shared" si="8"/>
        <v>9.0296125201277597E-2</v>
      </c>
      <c r="AG11" s="2">
        <f t="shared" si="15"/>
        <v>23.476992552332174</v>
      </c>
      <c r="AH11" s="2">
        <v>3.2</v>
      </c>
      <c r="AI11" s="2">
        <f>AVERAGE(AG21:AG22)</f>
        <v>27.577174243912875</v>
      </c>
      <c r="AJ11" s="2">
        <f>_xlfn.STDEV.P(AG21:AG22)/SQRT(2)</f>
        <v>0.11329796338738057</v>
      </c>
      <c r="AK11" s="2">
        <f t="shared" si="9"/>
        <v>2.0441766465608324E-10</v>
      </c>
      <c r="AL11" s="2"/>
      <c r="AM11" s="2"/>
      <c r="AN11" s="2">
        <v>4.2</v>
      </c>
      <c r="AO11" s="2">
        <f t="shared" si="10"/>
        <v>3.0857967148911598</v>
      </c>
      <c r="AP11" s="2">
        <f t="shared" si="11"/>
        <v>0.15715341138922154</v>
      </c>
      <c r="AQ11" s="2">
        <f t="shared" si="16"/>
        <v>40.859886961197603</v>
      </c>
      <c r="AR11" s="2">
        <v>3.2</v>
      </c>
      <c r="AS11" s="2">
        <f>AVERAGE(AQ21:AQ22)</f>
        <v>48.208248252242853</v>
      </c>
      <c r="AT11" s="2">
        <f>_xlfn.STDEV.P(AQ21:AQ22)/SQRT(2)</f>
        <v>0.2503103841621277</v>
      </c>
      <c r="AU11" s="2">
        <f t="shared" si="12"/>
        <v>1.1693562328293661E-10</v>
      </c>
      <c r="AV11" s="2"/>
      <c r="AW11" s="2"/>
      <c r="AX11" s="2"/>
      <c r="AY11" s="2"/>
      <c r="AZ11" s="2"/>
      <c r="BA11" s="2"/>
    </row>
    <row r="12" spans="1:55" x14ac:dyDescent="0.25">
      <c r="A12" s="2"/>
      <c r="B12" s="2">
        <v>25.51</v>
      </c>
      <c r="C12" s="2">
        <v>42.88</v>
      </c>
      <c r="D12" s="2"/>
      <c r="E12" s="2">
        <v>23.45</v>
      </c>
      <c r="F12" s="2">
        <v>40.33</v>
      </c>
      <c r="G12" s="2"/>
      <c r="H12" s="2">
        <f t="shared" si="0"/>
        <v>0.57735026918962584</v>
      </c>
      <c r="I12" s="2"/>
      <c r="J12" s="2"/>
      <c r="K12" s="2">
        <f t="shared" si="1"/>
        <v>1.2442282495220383</v>
      </c>
      <c r="L12" s="2">
        <f t="shared" si="2"/>
        <v>9.906352023362909E-2</v>
      </c>
      <c r="M12" s="2">
        <f t="shared" si="13"/>
        <v>25.756515260743562</v>
      </c>
      <c r="N12" s="2">
        <v>3</v>
      </c>
      <c r="O12" s="2">
        <f>AVERAGE(M23,M24)</f>
        <v>30.690369048921774</v>
      </c>
      <c r="P12" s="2">
        <f>_xlfn.STDEV.P(M23,M24)/SQRT(2)</f>
        <v>6.999084583141324E-2</v>
      </c>
      <c r="Q12" s="2">
        <f t="shared" si="3"/>
        <v>1.8970572466537563E-10</v>
      </c>
      <c r="R12" s="2"/>
      <c r="S12" s="2"/>
      <c r="T12" s="2"/>
      <c r="U12" s="2">
        <f t="shared" si="4"/>
        <v>3.5794392847997543</v>
      </c>
      <c r="V12" s="2">
        <f t="shared" si="5"/>
        <v>0.1695926665623636</v>
      </c>
      <c r="W12" s="2">
        <f t="shared" si="14"/>
        <v>44.094093306214539</v>
      </c>
      <c r="X12" s="2">
        <v>3</v>
      </c>
      <c r="Y12" s="2">
        <f>AVERAGE(W23,W24)</f>
        <v>53.642227518199476</v>
      </c>
      <c r="Z12" s="2">
        <f>_xlfn.STDEV.P(W23,W24)/SQRT(2)</f>
        <v>0.25235195639732788</v>
      </c>
      <c r="AA12" s="2">
        <f t="shared" si="6"/>
        <v>1.0853648273085253E-10</v>
      </c>
      <c r="AB12" s="2"/>
      <c r="AC12" s="2"/>
      <c r="AD12" s="2"/>
      <c r="AE12" s="2">
        <f t="shared" si="7"/>
        <v>1.0498316014500233</v>
      </c>
      <c r="AF12" s="2">
        <f t="shared" si="8"/>
        <v>9.0926597038331947E-2</v>
      </c>
      <c r="AG12" s="2">
        <f t="shared" si="15"/>
        <v>23.640915229966307</v>
      </c>
      <c r="AH12" s="2">
        <v>3</v>
      </c>
      <c r="AI12" s="2">
        <f>AVERAGE(AG23:AG24)</f>
        <v>28.218557982400515</v>
      </c>
      <c r="AJ12" s="2">
        <f>_xlfn.STDEV.P(AG23:AG24)/SQRT(2)</f>
        <v>5.490703095670714E-2</v>
      </c>
      <c r="AK12" s="2">
        <f t="shared" si="9"/>
        <v>2.0632304118108018E-10</v>
      </c>
      <c r="AL12" s="2"/>
      <c r="AM12" s="2"/>
      <c r="AN12" s="2"/>
      <c r="AO12" s="2">
        <f t="shared" si="10"/>
        <v>3.1559646823980643</v>
      </c>
      <c r="AP12" s="2">
        <f t="shared" si="11"/>
        <v>0.15897475943200096</v>
      </c>
      <c r="AQ12" s="2">
        <f t="shared" si="16"/>
        <v>41.333437452320247</v>
      </c>
      <c r="AR12" s="2">
        <v>3</v>
      </c>
      <c r="AS12" s="2">
        <f>AVERAGE(AQ23:AQ24)</f>
        <v>49.82304363337618</v>
      </c>
      <c r="AT12" s="2">
        <f>_xlfn.STDEV.P(AQ23:AQ24)/SQRT(2)</f>
        <v>7.4820380420915739E-2</v>
      </c>
      <c r="AU12" s="2">
        <f t="shared" si="12"/>
        <v>1.1685634349269867E-10</v>
      </c>
      <c r="AV12" s="2"/>
      <c r="AW12" s="2"/>
      <c r="AX12" s="2"/>
      <c r="AY12" s="2"/>
      <c r="AZ12" s="2"/>
      <c r="BA12" s="2"/>
    </row>
    <row r="13" spans="1:55" x14ac:dyDescent="0.25">
      <c r="A13" s="2">
        <v>4</v>
      </c>
      <c r="B13" s="2">
        <v>26.61</v>
      </c>
      <c r="C13" s="2">
        <v>43.94</v>
      </c>
      <c r="D13" s="2"/>
      <c r="E13" s="2">
        <v>24.06</v>
      </c>
      <c r="F13" s="2">
        <v>41.89</v>
      </c>
      <c r="G13" s="2"/>
      <c r="H13" s="2">
        <f t="shared" si="0"/>
        <v>0.59761430466719678</v>
      </c>
      <c r="I13" s="2"/>
      <c r="J13" s="2">
        <v>4</v>
      </c>
      <c r="K13" s="2">
        <f t="shared" si="1"/>
        <v>1.3549926521776996</v>
      </c>
      <c r="L13" s="2">
        <f t="shared" si="2"/>
        <v>0.10342414582811424</v>
      </c>
      <c r="M13" s="2">
        <f t="shared" si="13"/>
        <v>26.890277915309703</v>
      </c>
      <c r="N13" s="2">
        <v>2.8</v>
      </c>
      <c r="O13" s="2">
        <f>AVERAGE(M25,M26)</f>
        <v>32.314184036192465</v>
      </c>
      <c r="P13" s="2">
        <f>_xlfn.STDEV.P(M25,M26)/SQRT(2)</f>
        <v>0.16280664280884305</v>
      </c>
      <c r="Q13" s="2">
        <f t="shared" si="3"/>
        <v>1.8649661993085723E-10</v>
      </c>
      <c r="R13" s="2"/>
      <c r="S13" s="2"/>
      <c r="T13" s="2">
        <v>4</v>
      </c>
      <c r="U13" s="2">
        <f t="shared" si="4"/>
        <v>3.7640047882256482</v>
      </c>
      <c r="V13" s="2">
        <f t="shared" si="5"/>
        <v>0.17403910796712918</v>
      </c>
      <c r="W13" s="2">
        <f t="shared" si="14"/>
        <v>45.250168071453587</v>
      </c>
      <c r="X13" s="2">
        <v>2.8</v>
      </c>
      <c r="Y13" s="2">
        <f>AVERAGE(W25,W26)</f>
        <v>54.977391905739935</v>
      </c>
      <c r="Z13" s="2">
        <f>_xlfn.STDEV.P(W25,W26)/SQRT(2)</f>
        <v>0.14510438759588509</v>
      </c>
      <c r="AA13" s="2">
        <f t="shared" si="6"/>
        <v>1.0961753349278766E-10</v>
      </c>
      <c r="AB13" s="2"/>
      <c r="AC13" s="2"/>
      <c r="AD13" s="2">
        <v>4</v>
      </c>
      <c r="AE13" s="2">
        <f t="shared" si="7"/>
        <v>1.1056312150276</v>
      </c>
      <c r="AF13" s="2">
        <f t="shared" si="8"/>
        <v>9.3332238742477619E-2</v>
      </c>
      <c r="AG13" s="2">
        <f t="shared" si="15"/>
        <v>24.266382073044181</v>
      </c>
      <c r="AH13" s="2">
        <v>2.8</v>
      </c>
      <c r="AI13" s="2">
        <f>AVERAGE(AG25:AG26)</f>
        <v>29.115262157412403</v>
      </c>
      <c r="AJ13" s="2">
        <f>_xlfn.STDEV.P(AG25:AG26)/SQRT(2)</f>
        <v>0.24213233659923325</v>
      </c>
      <c r="AK13" s="2">
        <f t="shared" si="9"/>
        <v>2.0698718307914287E-10</v>
      </c>
      <c r="AL13" s="2"/>
      <c r="AM13" s="2"/>
      <c r="AN13" s="2">
        <v>4</v>
      </c>
      <c r="AO13" s="2">
        <f t="shared" si="10"/>
        <v>3.4116067069939859</v>
      </c>
      <c r="AP13" s="2">
        <f t="shared" si="11"/>
        <v>0.16545750724175759</v>
      </c>
      <c r="AQ13" s="2">
        <f t="shared" si="16"/>
        <v>43.018951882856975</v>
      </c>
      <c r="AR13" s="2">
        <v>2.8</v>
      </c>
      <c r="AS13" s="2">
        <f>AVERAGE(AQ25:AQ26)</f>
        <v>50.995536749313942</v>
      </c>
      <c r="AT13" s="2">
        <f>_xlfn.STDEV.P(AQ25:AQ26)/SQRT(2)</f>
        <v>9.8951239592936072E-2</v>
      </c>
      <c r="AU13" s="2">
        <f t="shared" si="12"/>
        <v>1.1817673629358625E-10</v>
      </c>
      <c r="AV13" s="2"/>
      <c r="AW13" s="2"/>
      <c r="AX13" s="2"/>
      <c r="AY13" s="2"/>
      <c r="AZ13" s="2"/>
      <c r="BA13" s="2"/>
    </row>
    <row r="14" spans="1:55" x14ac:dyDescent="0.25">
      <c r="A14" s="2"/>
      <c r="B14" s="2">
        <v>26.75</v>
      </c>
      <c r="C14" s="2">
        <v>44.78</v>
      </c>
      <c r="D14" s="2"/>
      <c r="E14" s="2">
        <v>24.19</v>
      </c>
      <c r="F14" s="2">
        <v>41.29</v>
      </c>
      <c r="G14" s="2"/>
      <c r="H14" s="2">
        <f t="shared" si="0"/>
        <v>0.6201736729460422</v>
      </c>
      <c r="I14" s="2"/>
      <c r="J14" s="2"/>
      <c r="K14" s="2">
        <f t="shared" si="1"/>
        <v>1.369439310802818</v>
      </c>
      <c r="L14" s="2">
        <f t="shared" si="2"/>
        <v>0.10397995568344962</v>
      </c>
      <c r="M14" s="2">
        <f t="shared" si="13"/>
        <v>27.0347884776969</v>
      </c>
      <c r="N14" s="2">
        <v>2.6</v>
      </c>
      <c r="O14" s="2">
        <f>AVERAGE(M27,M28)</f>
        <v>33.362692853266509</v>
      </c>
      <c r="P14" s="2">
        <f>_xlfn.STDEV.P(M27,M28)/SQRT(2)</f>
        <v>0.40081525955415581</v>
      </c>
      <c r="Q14" s="2">
        <f t="shared" si="3"/>
        <v>1.8745429845591933E-10</v>
      </c>
      <c r="R14" s="2"/>
      <c r="S14" s="2"/>
      <c r="T14" s="2"/>
      <c r="U14" s="2">
        <f t="shared" si="4"/>
        <v>3.913867087730452</v>
      </c>
      <c r="V14" s="2">
        <f t="shared" si="5"/>
        <v>0.17757702201541001</v>
      </c>
      <c r="W14" s="2">
        <f t="shared" si="14"/>
        <v>46.170025724006599</v>
      </c>
      <c r="X14" s="2">
        <v>2.6</v>
      </c>
      <c r="Y14" s="2">
        <f>AVERAGE(W27,W28)</f>
        <v>56.390500698265129</v>
      </c>
      <c r="Z14" s="2">
        <f>_xlfn.STDEV.P(W27,W28)/SQRT(2)</f>
        <v>0.32058792065718938</v>
      </c>
      <c r="AA14" s="2">
        <f t="shared" si="6"/>
        <v>1.1090485287359389E-10</v>
      </c>
      <c r="AB14" s="2"/>
      <c r="AC14" s="2"/>
      <c r="AD14" s="2"/>
      <c r="AE14" s="2">
        <f t="shared" si="7"/>
        <v>1.117714474596383</v>
      </c>
      <c r="AF14" s="2">
        <f t="shared" si="8"/>
        <v>9.3845325218227832E-2</v>
      </c>
      <c r="AG14" s="2">
        <f t="shared" si="15"/>
        <v>24.399784556739235</v>
      </c>
      <c r="AH14" s="2">
        <v>2.6</v>
      </c>
      <c r="AI14" s="2">
        <f>AVERAGE(AG27:AG28)</f>
        <v>30.039731456271991</v>
      </c>
      <c r="AJ14" s="2">
        <f>_xlfn.STDEV.P(AG27:AG28)/SQRT(2)</f>
        <v>6.6193273245135853E-2</v>
      </c>
      <c r="AK14" s="2">
        <f t="shared" si="9"/>
        <v>2.0819028267656571E-10</v>
      </c>
      <c r="AL14" s="2"/>
      <c r="AM14" s="2"/>
      <c r="AN14" s="2"/>
      <c r="AO14" s="2">
        <f t="shared" si="10"/>
        <v>3.3120109191561369</v>
      </c>
      <c r="AP14" s="2">
        <f t="shared" si="11"/>
        <v>0.16295941035756539</v>
      </c>
      <c r="AQ14" s="2">
        <f t="shared" si="16"/>
        <v>42.369446692967003</v>
      </c>
      <c r="AR14" s="2">
        <v>2.6</v>
      </c>
      <c r="AS14" s="2">
        <f>AVERAGE(AQ27:AQ28)</f>
        <v>53.989534487063821</v>
      </c>
      <c r="AT14" s="2">
        <f>_xlfn.STDEV.P(AQ27:AQ28)/SQRT(2)</f>
        <v>0.61785845815463414</v>
      </c>
      <c r="AU14" s="2">
        <f t="shared" si="12"/>
        <v>1.1583689770297753E-10</v>
      </c>
      <c r="AV14" s="2"/>
      <c r="AW14" s="2"/>
      <c r="AX14" s="2"/>
      <c r="AY14" s="2"/>
      <c r="AZ14" s="2"/>
      <c r="BA14" s="2"/>
    </row>
    <row r="15" spans="1:55" x14ac:dyDescent="0.25">
      <c r="A15" s="2">
        <v>3.8</v>
      </c>
      <c r="B15" s="2">
        <v>26.99</v>
      </c>
      <c r="C15" s="2">
        <v>45.88</v>
      </c>
      <c r="D15" s="2"/>
      <c r="E15" s="2">
        <v>24.6</v>
      </c>
      <c r="F15" s="2">
        <v>42.42</v>
      </c>
      <c r="G15" s="2"/>
      <c r="H15" s="2"/>
      <c r="I15" s="2"/>
      <c r="J15" s="2">
        <v>3.8</v>
      </c>
      <c r="K15" s="2">
        <f t="shared" si="1"/>
        <v>1.394388982070609</v>
      </c>
      <c r="L15" s="2">
        <f t="shared" si="2"/>
        <v>0.10493321320263865</v>
      </c>
      <c r="M15" s="2">
        <f t="shared" si="13"/>
        <v>27.28263543268605</v>
      </c>
      <c r="N15" s="2"/>
      <c r="O15" s="2" t="s">
        <v>17</v>
      </c>
      <c r="P15" s="2"/>
      <c r="Q15" s="2"/>
      <c r="R15" s="2"/>
      <c r="S15" s="2"/>
      <c r="T15" s="2">
        <v>3.8</v>
      </c>
      <c r="U15" s="2">
        <f t="shared" si="4"/>
        <v>4.1149743475855018</v>
      </c>
      <c r="V15" s="2">
        <f t="shared" si="5"/>
        <v>0.1822297757903345</v>
      </c>
      <c r="W15" s="2">
        <f t="shared" si="14"/>
        <v>47.379741705486971</v>
      </c>
      <c r="X15" s="2"/>
      <c r="Y15" s="2" t="s">
        <v>17</v>
      </c>
      <c r="Z15" s="2"/>
      <c r="AA15" s="2"/>
      <c r="AB15" s="2"/>
      <c r="AC15" s="2"/>
      <c r="AD15" s="2">
        <v>3.8</v>
      </c>
      <c r="AE15" s="2">
        <f t="shared" si="7"/>
        <v>1.1562647590378248</v>
      </c>
      <c r="AF15" s="2">
        <f t="shared" si="8"/>
        <v>9.5464478556110399E-2</v>
      </c>
      <c r="AG15" s="2">
        <f t="shared" si="15"/>
        <v>24.820764424588702</v>
      </c>
      <c r="AH15" s="2"/>
      <c r="AI15" s="2" t="s">
        <v>17</v>
      </c>
      <c r="AJ15" s="2"/>
      <c r="AK15" s="2"/>
      <c r="AL15" s="2"/>
      <c r="AM15" s="2"/>
      <c r="AN15" s="2">
        <v>3.8</v>
      </c>
      <c r="AO15" s="2">
        <f t="shared" si="10"/>
        <v>3.5009128066657311</v>
      </c>
      <c r="AP15" s="2">
        <f t="shared" si="11"/>
        <v>0.16766919406765204</v>
      </c>
      <c r="AQ15" s="2">
        <f t="shared" si="16"/>
        <v>43.593990457589534</v>
      </c>
      <c r="AR15" s="2"/>
      <c r="AS15" s="2" t="s">
        <v>17</v>
      </c>
      <c r="AT15" s="2"/>
      <c r="AU15" s="2"/>
      <c r="AV15" s="2"/>
      <c r="AW15" s="2"/>
      <c r="AX15" s="2"/>
      <c r="AY15" s="2"/>
      <c r="AZ15" s="2"/>
      <c r="BA15" s="2"/>
    </row>
    <row r="16" spans="1:55" x14ac:dyDescent="0.25">
      <c r="A16" s="2"/>
      <c r="B16" s="2">
        <v>26.98</v>
      </c>
      <c r="C16" s="2">
        <v>45.64</v>
      </c>
      <c r="D16" s="2"/>
      <c r="E16" s="2">
        <v>24.62</v>
      </c>
      <c r="F16" s="2">
        <v>42.48</v>
      </c>
      <c r="G16" s="2"/>
      <c r="H16" s="2"/>
      <c r="I16" s="2"/>
      <c r="J16" s="2"/>
      <c r="K16" s="2">
        <f t="shared" si="1"/>
        <v>1.3933447700625834</v>
      </c>
      <c r="L16" s="2">
        <f t="shared" si="2"/>
        <v>0.10489348296852184</v>
      </c>
      <c r="M16" s="2">
        <f t="shared" si="13"/>
        <v>27.272305571815679</v>
      </c>
      <c r="N16" s="2"/>
      <c r="O16" s="2">
        <f t="array" ref="O16:P20">LINEST(O2:O14,H2:H14,TRUE,TRUE)</f>
        <v>56.437628364028946</v>
      </c>
      <c r="P16" s="2">
        <v>-1.5679674701790063</v>
      </c>
      <c r="Q16" s="2"/>
      <c r="R16" s="2"/>
      <c r="S16" s="2"/>
      <c r="T16" s="2"/>
      <c r="U16" s="2">
        <f t="shared" si="4"/>
        <v>4.0706240948610883</v>
      </c>
      <c r="V16" s="2">
        <f t="shared" si="5"/>
        <v>0.18121268239421778</v>
      </c>
      <c r="W16" s="2">
        <f t="shared" si="14"/>
        <v>47.115297422496624</v>
      </c>
      <c r="X16" s="2"/>
      <c r="Y16" s="2">
        <f t="array" ref="Y16:Z20">LINEST(Y2:Y14,H2:H14,TRUE,TRUE)</f>
        <v>97.016971400758734</v>
      </c>
      <c r="Z16" s="2">
        <v>-2.8077436211424072</v>
      </c>
      <c r="AA16" s="2"/>
      <c r="AB16" s="2"/>
      <c r="AC16" s="2"/>
      <c r="AD16" s="2"/>
      <c r="AE16" s="2">
        <f t="shared" si="7"/>
        <v>1.1581624257917866</v>
      </c>
      <c r="AF16" s="2">
        <f t="shared" si="8"/>
        <v>9.5543499159656792E-2</v>
      </c>
      <c r="AG16" s="2">
        <f t="shared" si="15"/>
        <v>24.841309781510766</v>
      </c>
      <c r="AH16" s="2"/>
      <c r="AI16" s="2">
        <f t="array" ref="AI16:AJ20">LINEST(AI2:AI14,H2:H14,TRUE,TRUE)</f>
        <v>49.172109052926508</v>
      </c>
      <c r="AJ16" s="2">
        <v>-0.24177844153758699</v>
      </c>
      <c r="AK16" s="2"/>
      <c r="AL16" s="2"/>
      <c r="AM16" s="2"/>
      <c r="AN16" s="2"/>
      <c r="AO16" s="2">
        <f t="shared" si="10"/>
        <v>3.5111017859972193</v>
      </c>
      <c r="AP16" s="2">
        <f t="shared" si="11"/>
        <v>0.16791987518196799</v>
      </c>
      <c r="AQ16" s="2">
        <f t="shared" si="16"/>
        <v>43.659167547311675</v>
      </c>
      <c r="AR16" s="2"/>
      <c r="AS16" s="2">
        <f t="array" ref="AS16:AT20">LINEST(AS2:AS14,H2:H14,TRUE,TRUE)</f>
        <v>90.012856414047022</v>
      </c>
      <c r="AT16" s="2">
        <v>-2.2765602312432378</v>
      </c>
      <c r="AU16" s="2"/>
      <c r="AV16" s="2"/>
      <c r="AW16" s="2"/>
    </row>
    <row r="17" spans="1:49" x14ac:dyDescent="0.25">
      <c r="A17" s="2">
        <v>3.6</v>
      </c>
      <c r="B17" s="2">
        <v>27.25</v>
      </c>
      <c r="C17" s="2">
        <v>46.93</v>
      </c>
      <c r="D17" s="2"/>
      <c r="E17" s="2">
        <v>25.32</v>
      </c>
      <c r="F17" s="2">
        <v>44.02</v>
      </c>
      <c r="G17" s="2"/>
      <c r="H17" s="2"/>
      <c r="I17" s="2"/>
      <c r="J17" s="2">
        <v>3.6</v>
      </c>
      <c r="K17" s="2">
        <f t="shared" si="1"/>
        <v>1.4216803021323585</v>
      </c>
      <c r="L17" s="2">
        <f t="shared" si="2"/>
        <v>0.10596654266454812</v>
      </c>
      <c r="M17" s="2">
        <f t="shared" si="13"/>
        <v>27.551301092782513</v>
      </c>
      <c r="N17" s="2"/>
      <c r="O17" s="2">
        <v>1.3581384009876594</v>
      </c>
      <c r="P17" s="2">
        <v>0.71109103958556474</v>
      </c>
      <c r="Q17" s="2"/>
      <c r="R17" s="2"/>
      <c r="S17" s="2"/>
      <c r="T17" s="2">
        <v>3.6</v>
      </c>
      <c r="U17" s="2">
        <f t="shared" si="4"/>
        <v>4.3121261916087761</v>
      </c>
      <c r="V17" s="2">
        <f t="shared" si="5"/>
        <v>0.18669263222458474</v>
      </c>
      <c r="W17" s="2">
        <f t="shared" si="14"/>
        <v>48.540084378392031</v>
      </c>
      <c r="X17" s="2"/>
      <c r="Y17" s="2">
        <v>2.7694359985744197</v>
      </c>
      <c r="Z17" s="2">
        <v>1.4500150513819872</v>
      </c>
      <c r="AA17" s="2"/>
      <c r="AB17" s="2"/>
      <c r="AC17" s="2"/>
      <c r="AD17" s="2">
        <v>3.6</v>
      </c>
      <c r="AE17" s="2">
        <f t="shared" si="7"/>
        <v>1.2255883855360707</v>
      </c>
      <c r="AF17" s="2">
        <f t="shared" si="8"/>
        <v>9.8311456765980909E-2</v>
      </c>
      <c r="AG17" s="2">
        <f t="shared" si="15"/>
        <v>25.560978759155038</v>
      </c>
      <c r="AH17" s="2"/>
      <c r="AI17" s="2">
        <v>0.95030929152189991</v>
      </c>
      <c r="AJ17" s="2">
        <v>0.49756079464707625</v>
      </c>
      <c r="AK17" s="2"/>
      <c r="AL17" s="2"/>
      <c r="AM17" s="2"/>
      <c r="AN17" s="2">
        <v>3.6</v>
      </c>
      <c r="AO17" s="2">
        <f t="shared" si="10"/>
        <v>3.7781396935128626</v>
      </c>
      <c r="AP17" s="2">
        <f t="shared" si="11"/>
        <v>0.17437549998515434</v>
      </c>
      <c r="AQ17" s="2">
        <f t="shared" si="16"/>
        <v>45.33762999614013</v>
      </c>
      <c r="AR17" s="2"/>
      <c r="AS17" s="2">
        <v>1.6746718251395774</v>
      </c>
      <c r="AT17" s="2">
        <v>0.87682089560029874</v>
      </c>
      <c r="AU17" s="2"/>
      <c r="AV17" s="2"/>
      <c r="AW17" s="2"/>
    </row>
    <row r="18" spans="1:49" x14ac:dyDescent="0.25">
      <c r="A18" s="2"/>
      <c r="B18" s="2">
        <v>27.85</v>
      </c>
      <c r="C18" s="2">
        <v>47.06</v>
      </c>
      <c r="D18" s="2"/>
      <c r="E18" s="2">
        <v>25.33</v>
      </c>
      <c r="F18" s="2">
        <v>43.56</v>
      </c>
      <c r="G18" s="2"/>
      <c r="H18" s="2"/>
      <c r="I18" s="2"/>
      <c r="J18" s="2"/>
      <c r="K18" s="2">
        <f t="shared" si="1"/>
        <v>1.4857041036639771</v>
      </c>
      <c r="L18" s="2">
        <f t="shared" si="2"/>
        <v>0.10835370417647837</v>
      </c>
      <c r="M18" s="2">
        <f t="shared" si="13"/>
        <v>28.171963085884375</v>
      </c>
      <c r="N18" s="2"/>
      <c r="O18" s="2">
        <v>0.99367026503024991</v>
      </c>
      <c r="P18" s="2">
        <v>0.26118806423769553</v>
      </c>
      <c r="Q18" s="2"/>
      <c r="R18" s="2"/>
      <c r="S18" s="2"/>
      <c r="T18" s="2"/>
      <c r="U18" s="2">
        <f t="shared" si="4"/>
        <v>4.3368902827630649</v>
      </c>
      <c r="V18" s="2">
        <f t="shared" si="5"/>
        <v>0.18724667925970037</v>
      </c>
      <c r="W18" s="2">
        <f t="shared" si="14"/>
        <v>48.684136607522099</v>
      </c>
      <c r="X18" s="2"/>
      <c r="Y18" s="2">
        <v>0.99111608388352934</v>
      </c>
      <c r="Z18" s="2">
        <v>0.53259934846979895</v>
      </c>
      <c r="AA18" s="2"/>
      <c r="AB18" s="2"/>
      <c r="AC18" s="2"/>
      <c r="AD18" s="2"/>
      <c r="AE18" s="2">
        <f t="shared" si="7"/>
        <v>1.2265658236341466</v>
      </c>
      <c r="AF18" s="2">
        <f t="shared" si="8"/>
        <v>9.8351030870654846E-2</v>
      </c>
      <c r="AG18" s="2">
        <f t="shared" si="15"/>
        <v>25.571268026370259</v>
      </c>
      <c r="AH18" s="2"/>
      <c r="AI18" s="2">
        <v>0.99590829501071898</v>
      </c>
      <c r="AJ18" s="2">
        <v>0.18275710641801982</v>
      </c>
      <c r="AK18" s="2"/>
      <c r="AL18" s="2"/>
      <c r="AM18" s="2"/>
      <c r="AN18" s="2"/>
      <c r="AO18" s="2">
        <f t="shared" si="10"/>
        <v>3.6972584872864545</v>
      </c>
      <c r="AP18" s="2">
        <f t="shared" si="11"/>
        <v>0.17244281271446227</v>
      </c>
      <c r="AQ18" s="2">
        <f t="shared" si="16"/>
        <v>44.835131305760193</v>
      </c>
      <c r="AR18" s="2"/>
      <c r="AS18" s="2">
        <v>0.99620691497782243</v>
      </c>
      <c r="AT18" s="2">
        <v>0.32206164844726243</v>
      </c>
      <c r="AU18" s="2"/>
      <c r="AV18" s="2"/>
      <c r="AW18" s="2"/>
    </row>
    <row r="19" spans="1:49" x14ac:dyDescent="0.25">
      <c r="A19" s="2">
        <v>3.4</v>
      </c>
      <c r="B19" s="2">
        <v>29.22</v>
      </c>
      <c r="C19" s="2">
        <v>48.58</v>
      </c>
      <c r="D19" s="2"/>
      <c r="E19" s="2">
        <v>26.3</v>
      </c>
      <c r="F19" s="2">
        <v>45.44</v>
      </c>
      <c r="G19" s="2"/>
      <c r="H19" s="2"/>
      <c r="I19" s="2"/>
      <c r="J19" s="2">
        <v>3.4</v>
      </c>
      <c r="K19" s="2">
        <f t="shared" si="1"/>
        <v>1.6373718684514955</v>
      </c>
      <c r="L19" s="2">
        <f t="shared" si="2"/>
        <v>0.11381817443802561</v>
      </c>
      <c r="M19" s="2">
        <f t="shared" si="13"/>
        <v>29.59272535388666</v>
      </c>
      <c r="N19" s="2"/>
      <c r="O19" s="2">
        <v>1726.8294750995453</v>
      </c>
      <c r="P19" s="2">
        <v>11</v>
      </c>
      <c r="Q19" s="2"/>
      <c r="R19" s="2"/>
      <c r="S19" s="2"/>
      <c r="T19" s="2">
        <v>3.4</v>
      </c>
      <c r="U19" s="2">
        <f t="shared" si="4"/>
        <v>4.6322894349153714</v>
      </c>
      <c r="V19" s="2">
        <f t="shared" si="5"/>
        <v>0.19375004848150154</v>
      </c>
      <c r="W19" s="2">
        <f t="shared" si="14"/>
        <v>50.375012605190399</v>
      </c>
      <c r="X19" s="2"/>
      <c r="Y19" s="2">
        <v>1227.1926906768213</v>
      </c>
      <c r="Z19" s="2">
        <v>11</v>
      </c>
      <c r="AA19" s="2"/>
      <c r="AB19" s="2"/>
      <c r="AC19" s="2"/>
      <c r="AD19" s="2">
        <v>3.4</v>
      </c>
      <c r="AE19" s="2">
        <f t="shared" si="7"/>
        <v>1.3232847154402805</v>
      </c>
      <c r="AF19" s="2">
        <f t="shared" si="8"/>
        <v>0.10219409137791308</v>
      </c>
      <c r="AG19" s="2">
        <f t="shared" si="15"/>
        <v>26.5704637582574</v>
      </c>
      <c r="AH19" s="2"/>
      <c r="AI19" s="2">
        <v>2677.3658594196058</v>
      </c>
      <c r="AJ19" s="2">
        <v>11</v>
      </c>
      <c r="AK19" s="2"/>
      <c r="AL19" s="2"/>
      <c r="AM19" s="2"/>
      <c r="AN19" s="2">
        <v>3.4</v>
      </c>
      <c r="AO19" s="2">
        <f t="shared" si="10"/>
        <v>4.033867314475728</v>
      </c>
      <c r="AP19" s="2">
        <f t="shared" si="11"/>
        <v>0.18036594055578978</v>
      </c>
      <c r="AQ19" s="2">
        <f t="shared" si="16"/>
        <v>46.895144544505342</v>
      </c>
      <c r="AR19" s="2"/>
      <c r="AS19" s="2">
        <v>2889.0140876581327</v>
      </c>
      <c r="AT19" s="2">
        <v>11</v>
      </c>
      <c r="AU19" s="2"/>
      <c r="AV19" s="2"/>
      <c r="AW19" s="2"/>
    </row>
    <row r="20" spans="1:49" x14ac:dyDescent="0.25">
      <c r="A20" s="2"/>
      <c r="B20" s="2">
        <v>29.12</v>
      </c>
      <c r="C20" s="2">
        <v>48.39</v>
      </c>
      <c r="D20" s="2"/>
      <c r="E20" s="2">
        <v>26.33</v>
      </c>
      <c r="F20" s="2">
        <v>45.06</v>
      </c>
      <c r="G20" s="2"/>
      <c r="H20" s="2"/>
      <c r="I20" s="2"/>
      <c r="J20" s="2"/>
      <c r="K20" s="2">
        <f t="shared" si="1"/>
        <v>1.6260425327135835</v>
      </c>
      <c r="L20" s="2">
        <f t="shared" si="2"/>
        <v>0.11341864259119948</v>
      </c>
      <c r="M20" s="2">
        <f t="shared" si="13"/>
        <v>29.488847073711863</v>
      </c>
      <c r="N20" s="2"/>
      <c r="O20" s="2">
        <v>117.80293378958039</v>
      </c>
      <c r="P20" s="2">
        <v>0.75041125390258023</v>
      </c>
      <c r="Q20" s="2"/>
      <c r="R20" s="2"/>
      <c r="S20" s="2"/>
      <c r="T20" s="2"/>
      <c r="U20" s="2">
        <f t="shared" si="4"/>
        <v>4.5947724130917322</v>
      </c>
      <c r="V20" s="2">
        <f t="shared" si="5"/>
        <v>0.19293454081276151</v>
      </c>
      <c r="W20" s="2">
        <f t="shared" si="14"/>
        <v>50.162980611317991</v>
      </c>
      <c r="X20" s="2"/>
      <c r="Y20" s="2">
        <v>348.10801400577168</v>
      </c>
      <c r="Z20" s="2">
        <v>3.1202827258949979</v>
      </c>
      <c r="AA20" s="2"/>
      <c r="AB20" s="2"/>
      <c r="AC20" s="2"/>
      <c r="AD20" s="2"/>
      <c r="AE20" s="2">
        <f t="shared" si="7"/>
        <v>1.3263363106743356</v>
      </c>
      <c r="AF20" s="2">
        <f t="shared" si="8"/>
        <v>0.10231308896112609</v>
      </c>
      <c r="AG20" s="2">
        <f t="shared" si="15"/>
        <v>26.601403129892784</v>
      </c>
      <c r="AH20" s="2"/>
      <c r="AI20" s="2">
        <v>89.424447939344105</v>
      </c>
      <c r="AJ20" s="2">
        <v>0.36740175940916159</v>
      </c>
      <c r="AK20" s="2"/>
      <c r="AL20" s="2"/>
      <c r="AM20" s="2"/>
      <c r="AN20" s="2"/>
      <c r="AO20" s="2">
        <f t="shared" si="10"/>
        <v>3.9645335312129717</v>
      </c>
      <c r="AP20" s="2">
        <f t="shared" si="11"/>
        <v>0.17875920668393452</v>
      </c>
      <c r="AQ20" s="2">
        <f t="shared" si="16"/>
        <v>46.477393737822979</v>
      </c>
      <c r="AR20" s="2"/>
      <c r="AS20" s="2">
        <v>299.65924612634308</v>
      </c>
      <c r="AT20" s="2">
        <v>1.1409607594062487</v>
      </c>
      <c r="AU20" s="2"/>
      <c r="AV20" s="2"/>
      <c r="AW20" s="2"/>
    </row>
    <row r="21" spans="1:49" x14ac:dyDescent="0.25">
      <c r="A21" s="2">
        <v>3.2</v>
      </c>
      <c r="B21" s="2">
        <v>29.61</v>
      </c>
      <c r="C21" s="2">
        <v>50.14</v>
      </c>
      <c r="D21" s="2"/>
      <c r="E21" s="2">
        <v>27.12</v>
      </c>
      <c r="F21" s="2">
        <v>46.95</v>
      </c>
      <c r="G21" s="2"/>
      <c r="H21" s="2"/>
      <c r="I21" s="2"/>
      <c r="J21" s="2">
        <v>3.2</v>
      </c>
      <c r="K21" s="2">
        <f t="shared" si="1"/>
        <v>1.6819467412142615</v>
      </c>
      <c r="L21" s="2">
        <f t="shared" si="2"/>
        <v>0.11537737383018101</v>
      </c>
      <c r="M21" s="2">
        <f t="shared" si="13"/>
        <v>29.998117195847062</v>
      </c>
      <c r="N21" s="2"/>
      <c r="O21" s="2"/>
      <c r="P21" s="2"/>
      <c r="Q21" s="2"/>
      <c r="R21" s="2"/>
      <c r="S21" s="2"/>
      <c r="T21" s="2">
        <v>3.2</v>
      </c>
      <c r="U21" s="2">
        <f t="shared" si="4"/>
        <v>4.94678468745483</v>
      </c>
      <c r="V21" s="2">
        <f t="shared" si="5"/>
        <v>0.200474653429283</v>
      </c>
      <c r="W21" s="2">
        <f t="shared" si="14"/>
        <v>52.123409891613584</v>
      </c>
      <c r="X21" s="2"/>
      <c r="Y21" s="2"/>
      <c r="Z21" s="2"/>
      <c r="AA21" s="2"/>
      <c r="AB21" s="2"/>
      <c r="AC21" s="2"/>
      <c r="AD21" s="2">
        <v>3.2</v>
      </c>
      <c r="AE21" s="2">
        <f t="shared" si="7"/>
        <v>1.4080004954173972</v>
      </c>
      <c r="AF21" s="2">
        <f t="shared" si="8"/>
        <v>0.10544979510577381</v>
      </c>
      <c r="AG21" s="2">
        <f t="shared" si="15"/>
        <v>27.416946727501191</v>
      </c>
      <c r="AH21" s="2"/>
      <c r="AI21" s="2"/>
      <c r="AJ21" s="2"/>
      <c r="AK21" s="2"/>
      <c r="AL21" s="2"/>
      <c r="AM21" s="2"/>
      <c r="AN21" s="2">
        <v>3.2</v>
      </c>
      <c r="AO21" s="2">
        <f t="shared" si="10"/>
        <v>4.3159309464753264</v>
      </c>
      <c r="AP21" s="2">
        <f t="shared" si="11"/>
        <v>0.18677784843202982</v>
      </c>
      <c r="AQ21" s="2">
        <f t="shared" si="16"/>
        <v>48.562240592327754</v>
      </c>
      <c r="AR21" s="2"/>
      <c r="AS21" s="2"/>
      <c r="AT21" s="2"/>
      <c r="AU21" s="2"/>
      <c r="AV21" s="2"/>
      <c r="AW21" s="2"/>
    </row>
    <row r="22" spans="1:49" x14ac:dyDescent="0.25">
      <c r="A22" s="2"/>
      <c r="B22" s="2">
        <v>29.63</v>
      </c>
      <c r="C22" s="2">
        <v>50.33</v>
      </c>
      <c r="D22" s="2"/>
      <c r="E22" s="2">
        <v>27.43</v>
      </c>
      <c r="F22" s="2">
        <v>46.31</v>
      </c>
      <c r="G22" s="2"/>
      <c r="H22" s="2"/>
      <c r="I22" s="2"/>
      <c r="J22" s="2"/>
      <c r="K22" s="2">
        <f t="shared" si="1"/>
        <v>1.6842494018766843</v>
      </c>
      <c r="L22" s="2">
        <f t="shared" si="2"/>
        <v>0.11545737706355026</v>
      </c>
      <c r="M22" s="2">
        <f t="shared" si="13"/>
        <v>30.018918036523068</v>
      </c>
      <c r="N22" s="2"/>
      <c r="O22" s="2"/>
      <c r="P22" s="2"/>
      <c r="Q22" s="2"/>
      <c r="R22" s="2"/>
      <c r="S22" s="2"/>
      <c r="T22" s="2"/>
      <c r="U22" s="2">
        <f t="shared" si="4"/>
        <v>4.9858805275369065</v>
      </c>
      <c r="V22" s="2">
        <f t="shared" si="5"/>
        <v>0.20129726231078324</v>
      </c>
      <c r="W22" s="2">
        <f t="shared" si="14"/>
        <v>52.337288200803641</v>
      </c>
      <c r="X22" s="2"/>
      <c r="Y22" s="2" t="s">
        <v>15</v>
      </c>
      <c r="Z22" s="2" t="s">
        <v>16</v>
      </c>
      <c r="AA22" s="2"/>
      <c r="AB22" s="2"/>
      <c r="AC22" s="2"/>
      <c r="AD22" s="2"/>
      <c r="AE22" s="2">
        <f t="shared" si="7"/>
        <v>1.4407343985388934</v>
      </c>
      <c r="AF22" s="2">
        <f t="shared" si="8"/>
        <v>0.10668231446278677</v>
      </c>
      <c r="AG22" s="2">
        <f t="shared" si="15"/>
        <v>27.737401760324559</v>
      </c>
      <c r="AH22" s="2"/>
      <c r="AI22" s="2"/>
      <c r="AJ22" s="2"/>
      <c r="AK22" s="2"/>
      <c r="AL22" s="2"/>
      <c r="AM22" s="2"/>
      <c r="AN22" s="2"/>
      <c r="AO22" s="2">
        <f t="shared" si="10"/>
        <v>4.1950974840992075</v>
      </c>
      <c r="AP22" s="2">
        <f t="shared" si="11"/>
        <v>0.18405483043137674</v>
      </c>
      <c r="AQ22" s="2">
        <f t="shared" si="16"/>
        <v>47.854255912157953</v>
      </c>
      <c r="AR22" s="2"/>
      <c r="AS22" s="2"/>
      <c r="AT22" s="2"/>
      <c r="AU22" s="2"/>
      <c r="AV22" s="2"/>
      <c r="AW22" s="2"/>
    </row>
    <row r="23" spans="1:49" x14ac:dyDescent="0.25">
      <c r="A23" s="2">
        <v>3</v>
      </c>
      <c r="B23" s="2">
        <v>30.37</v>
      </c>
      <c r="C23" s="2">
        <v>51.8</v>
      </c>
      <c r="D23" s="2"/>
      <c r="E23" s="2">
        <v>27.82</v>
      </c>
      <c r="F23" s="2">
        <v>48.18</v>
      </c>
      <c r="G23" s="2"/>
      <c r="H23" s="2"/>
      <c r="I23" s="2"/>
      <c r="J23" s="2">
        <v>3</v>
      </c>
      <c r="K23" s="2">
        <f t="shared" si="1"/>
        <v>1.7706003842477145</v>
      </c>
      <c r="L23" s="2">
        <f t="shared" si="2"/>
        <v>0.11842058097053278</v>
      </c>
      <c r="M23" s="2">
        <f t="shared" si="13"/>
        <v>30.789351052338521</v>
      </c>
      <c r="N23" s="2"/>
      <c r="O23" s="2"/>
      <c r="P23" s="2"/>
      <c r="Q23" s="2"/>
      <c r="R23" s="2"/>
      <c r="S23" s="2"/>
      <c r="T23" s="2">
        <v>3</v>
      </c>
      <c r="U23" s="2">
        <f t="shared" si="4"/>
        <v>5.2942342112382192</v>
      </c>
      <c r="V23" s="2">
        <f t="shared" si="5"/>
        <v>0.20768887337472292</v>
      </c>
      <c r="W23" s="2">
        <f t="shared" si="14"/>
        <v>53.999107077427958</v>
      </c>
      <c r="X23" s="2"/>
      <c r="Y23" s="2">
        <v>0.35</v>
      </c>
      <c r="Z23" s="2">
        <f>Y16*Y23+Z16</f>
        <v>31.148196369123148</v>
      </c>
      <c r="AA23" s="2"/>
      <c r="AB23" s="2"/>
      <c r="AC23" s="2"/>
      <c r="AD23" s="2">
        <v>3</v>
      </c>
      <c r="AE23" s="2">
        <f t="shared" si="7"/>
        <v>1.4824682741194692</v>
      </c>
      <c r="AF23" s="2">
        <f t="shared" si="8"/>
        <v>0.10823426044058423</v>
      </c>
      <c r="AG23" s="2">
        <f t="shared" si="15"/>
        <v>28.140907714551901</v>
      </c>
      <c r="AH23" s="2"/>
      <c r="AI23" s="2"/>
      <c r="AJ23" s="2"/>
      <c r="AK23" s="2"/>
      <c r="AL23" s="2"/>
      <c r="AM23" s="2"/>
      <c r="AN23" s="2">
        <v>3</v>
      </c>
      <c r="AO23" s="2">
        <f t="shared" si="10"/>
        <v>4.5535037614023111</v>
      </c>
      <c r="AP23" s="2">
        <f t="shared" si="11"/>
        <v>0.19203406011580521</v>
      </c>
      <c r="AQ23" s="2">
        <f t="shared" si="16"/>
        <v>49.928855630109354</v>
      </c>
      <c r="AR23" s="2"/>
      <c r="AS23" s="2"/>
      <c r="AT23" s="2"/>
      <c r="AU23" s="2"/>
      <c r="AV23" s="2"/>
      <c r="AW23" s="2"/>
    </row>
    <row r="24" spans="1:49" x14ac:dyDescent="0.25">
      <c r="A24" s="2"/>
      <c r="B24" s="2">
        <v>30.18</v>
      </c>
      <c r="C24" s="2">
        <v>51.17</v>
      </c>
      <c r="D24" s="2"/>
      <c r="E24" s="2">
        <v>27.97</v>
      </c>
      <c r="F24" s="2">
        <v>47.99</v>
      </c>
      <c r="G24" s="2"/>
      <c r="H24" s="2"/>
      <c r="I24" s="2"/>
      <c r="J24" s="2"/>
      <c r="K24" s="2">
        <f t="shared" si="1"/>
        <v>1.7482148107930016</v>
      </c>
      <c r="L24" s="2">
        <f t="shared" si="2"/>
        <v>0.11765918094425008</v>
      </c>
      <c r="M24" s="2">
        <f t="shared" si="13"/>
        <v>30.591387045505023</v>
      </c>
      <c r="N24" s="2"/>
      <c r="O24" s="2"/>
      <c r="P24" s="2"/>
      <c r="Q24" s="2"/>
      <c r="R24" s="2"/>
      <c r="S24" s="2"/>
      <c r="T24" s="2"/>
      <c r="U24" s="2">
        <f t="shared" si="4"/>
        <v>5.1608039583033332</v>
      </c>
      <c r="V24" s="2">
        <f t="shared" si="5"/>
        <v>0.20494364599604226</v>
      </c>
      <c r="W24" s="2">
        <f t="shared" si="14"/>
        <v>53.285347958970988</v>
      </c>
      <c r="X24" s="2"/>
      <c r="Y24" s="2">
        <v>0.7</v>
      </c>
      <c r="Z24" s="2">
        <f>Y16*Y24+Z16</f>
        <v>65.104136359388704</v>
      </c>
      <c r="AA24" s="2"/>
      <c r="AB24" s="2"/>
      <c r="AC24" s="2"/>
      <c r="AD24" s="2"/>
      <c r="AE24" s="2">
        <f t="shared" si="7"/>
        <v>1.498683928155387</v>
      </c>
      <c r="AF24" s="2">
        <f t="shared" si="8"/>
        <v>0.10883157019326588</v>
      </c>
      <c r="AG24" s="2">
        <f t="shared" si="15"/>
        <v>28.29620825024913</v>
      </c>
      <c r="AH24" s="2"/>
      <c r="AI24" s="2"/>
      <c r="AJ24" s="2"/>
      <c r="AK24" s="2"/>
      <c r="AL24" s="2"/>
      <c r="AM24" s="2"/>
      <c r="AN24" s="2"/>
      <c r="AO24" s="2">
        <f t="shared" si="10"/>
        <v>4.5163438383825465</v>
      </c>
      <c r="AP24" s="2">
        <f t="shared" si="11"/>
        <v>0.19122012167939617</v>
      </c>
      <c r="AQ24" s="2">
        <f t="shared" si="16"/>
        <v>49.717231636643007</v>
      </c>
      <c r="AR24" s="2"/>
      <c r="AS24" s="2"/>
      <c r="AT24" s="2"/>
      <c r="AU24" s="2"/>
      <c r="AV24" s="2"/>
      <c r="AW24" s="2"/>
    </row>
    <row r="25" spans="1:49" x14ac:dyDescent="0.25">
      <c r="A25" s="2">
        <v>2.8</v>
      </c>
      <c r="B25" s="2">
        <v>31.61</v>
      </c>
      <c r="C25" s="2">
        <v>52.48</v>
      </c>
      <c r="D25" s="2"/>
      <c r="E25" s="2">
        <v>28.43</v>
      </c>
      <c r="F25" s="2">
        <v>49.26</v>
      </c>
      <c r="G25" s="2"/>
      <c r="H25" s="2"/>
      <c r="I25" s="2"/>
      <c r="J25" s="2">
        <v>2.8</v>
      </c>
      <c r="K25" s="2">
        <f t="shared" si="1"/>
        <v>1.9203466379537986</v>
      </c>
      <c r="L25" s="2">
        <f t="shared" si="2"/>
        <v>0.12339977182264525</v>
      </c>
      <c r="M25" s="2">
        <f t="shared" si="13"/>
        <v>32.083940673887767</v>
      </c>
      <c r="N25" s="2"/>
      <c r="O25" s="2"/>
      <c r="P25" s="2"/>
      <c r="Q25" s="2"/>
      <c r="R25" s="2"/>
      <c r="S25" s="2"/>
      <c r="T25" s="2">
        <v>2.8</v>
      </c>
      <c r="U25" s="2">
        <f t="shared" si="4"/>
        <v>5.4404227227435129</v>
      </c>
      <c r="V25" s="2">
        <f t="shared" si="5"/>
        <v>0.21066224351093071</v>
      </c>
      <c r="W25" s="2">
        <f t="shared" si="14"/>
        <v>54.772183312841989</v>
      </c>
      <c r="X25" s="2"/>
      <c r="Y25" s="2"/>
      <c r="Z25" s="2"/>
      <c r="AA25" s="2"/>
      <c r="AB25" s="2"/>
      <c r="AC25" s="2"/>
      <c r="AD25" s="2">
        <v>2.8</v>
      </c>
      <c r="AE25" s="2">
        <f t="shared" si="7"/>
        <v>1.5489815829105709</v>
      </c>
      <c r="AF25" s="2">
        <f t="shared" si="8"/>
        <v>0.1106647512427103</v>
      </c>
      <c r="AG25" s="2">
        <f t="shared" si="15"/>
        <v>28.77283532310468</v>
      </c>
      <c r="AH25" s="2"/>
      <c r="AI25" s="2"/>
      <c r="AJ25" s="2"/>
      <c r="AK25" s="2"/>
      <c r="AL25" s="2"/>
      <c r="AM25" s="2"/>
      <c r="AN25" s="2">
        <v>2.8</v>
      </c>
      <c r="AO25" s="2">
        <f t="shared" si="10"/>
        <v>4.7679569179665506</v>
      </c>
      <c r="AP25" s="2">
        <f t="shared" si="11"/>
        <v>0.19667490359369191</v>
      </c>
      <c r="AQ25" s="2">
        <f t="shared" si="16"/>
        <v>51.135474934359898</v>
      </c>
      <c r="AR25" s="2"/>
      <c r="AS25" s="2"/>
      <c r="AT25" s="2"/>
      <c r="AU25" s="2"/>
      <c r="AV25" s="2"/>
      <c r="AW25" s="2"/>
    </row>
    <row r="26" spans="1:49" x14ac:dyDescent="0.25">
      <c r="A26" s="2"/>
      <c r="B26" s="2">
        <v>32.049999999999997</v>
      </c>
      <c r="C26" s="2">
        <v>52.84</v>
      </c>
      <c r="D26" s="2"/>
      <c r="E26" s="2">
        <v>29.09</v>
      </c>
      <c r="F26" s="2">
        <v>49.01</v>
      </c>
      <c r="G26" s="2"/>
      <c r="H26" s="2"/>
      <c r="I26" s="2"/>
      <c r="J26" s="2"/>
      <c r="K26" s="2">
        <f t="shared" si="1"/>
        <v>1.9750097618125295</v>
      </c>
      <c r="L26" s="2">
        <f t="shared" si="2"/>
        <v>0.12517087460960447</v>
      </c>
      <c r="M26" s="2">
        <f t="shared" si="13"/>
        <v>32.544427398497163</v>
      </c>
      <c r="N26" s="2"/>
      <c r="O26" s="2"/>
      <c r="P26" s="2"/>
      <c r="Q26" s="2"/>
      <c r="R26" s="2"/>
      <c r="S26" s="2"/>
      <c r="T26" s="2"/>
      <c r="U26" s="2">
        <f t="shared" si="4"/>
        <v>5.5187334788696774</v>
      </c>
      <c r="V26" s="2">
        <f t="shared" si="5"/>
        <v>0.2122407711486072</v>
      </c>
      <c r="W26" s="2">
        <f t="shared" si="14"/>
        <v>55.182600498637875</v>
      </c>
      <c r="X26" s="2"/>
      <c r="Y26" s="2"/>
      <c r="Z26" s="2"/>
      <c r="AA26" s="2"/>
      <c r="AB26" s="2"/>
      <c r="AC26" s="2"/>
      <c r="AD26" s="2"/>
      <c r="AE26" s="2">
        <f t="shared" si="7"/>
        <v>1.622651693316854</v>
      </c>
      <c r="AF26" s="2">
        <f t="shared" si="8"/>
        <v>0.11329880381430818</v>
      </c>
      <c r="AG26" s="2">
        <f t="shared" si="15"/>
        <v>29.457688991720126</v>
      </c>
      <c r="AH26" s="2"/>
      <c r="AI26" s="2"/>
      <c r="AJ26" s="2"/>
      <c r="AK26" s="2"/>
      <c r="AL26" s="2"/>
      <c r="AM26" s="2"/>
      <c r="AN26" s="2"/>
      <c r="AO26" s="2">
        <f t="shared" si="10"/>
        <v>4.7178249814842204</v>
      </c>
      <c r="AP26" s="2">
        <f t="shared" si="11"/>
        <v>0.19559845601641529</v>
      </c>
      <c r="AQ26" s="2">
        <f t="shared" si="16"/>
        <v>50.855598564267979</v>
      </c>
      <c r="AR26" s="2"/>
      <c r="AS26" s="2"/>
      <c r="AT26" s="2"/>
      <c r="AU26" s="2"/>
      <c r="AV26" s="2"/>
      <c r="AW26" s="2"/>
    </row>
    <row r="27" spans="1:49" x14ac:dyDescent="0.25">
      <c r="A27" s="2">
        <v>2.6</v>
      </c>
      <c r="B27" s="2">
        <v>32.29</v>
      </c>
      <c r="C27" s="2">
        <v>53.5</v>
      </c>
      <c r="D27" s="2"/>
      <c r="E27" s="2">
        <v>29.56</v>
      </c>
      <c r="F27" s="2">
        <v>51.02</v>
      </c>
      <c r="G27" s="2"/>
      <c r="H27" s="2"/>
      <c r="I27" s="2"/>
      <c r="J27" s="2">
        <v>2.6</v>
      </c>
      <c r="K27" s="2">
        <f t="shared" si="1"/>
        <v>2.0051644661852421</v>
      </c>
      <c r="L27" s="2">
        <f t="shared" si="2"/>
        <v>0.12613790183538051</v>
      </c>
      <c r="M27" s="2">
        <f t="shared" si="13"/>
        <v>32.79585447719893</v>
      </c>
      <c r="N27" s="2"/>
      <c r="O27" s="2"/>
      <c r="P27" s="2"/>
      <c r="Q27" s="2"/>
      <c r="R27" s="2"/>
      <c r="S27" s="2"/>
      <c r="T27" s="2">
        <v>2.6</v>
      </c>
      <c r="U27" s="2">
        <f t="shared" si="4"/>
        <v>5.6639618470022484</v>
      </c>
      <c r="V27" s="2">
        <f t="shared" si="5"/>
        <v>0.21514277274207208</v>
      </c>
      <c r="W27" s="2">
        <f t="shared" si="14"/>
        <v>55.937120912938738</v>
      </c>
      <c r="X27" s="2"/>
      <c r="Y27" s="2"/>
      <c r="Z27" s="2"/>
      <c r="AA27" s="2"/>
      <c r="AB27" s="2"/>
      <c r="AC27" s="2"/>
      <c r="AD27" s="2">
        <v>2.6</v>
      </c>
      <c r="AE27" s="2">
        <f t="shared" si="7"/>
        <v>1.6761972517171557</v>
      </c>
      <c r="AF27" s="2">
        <f t="shared" si="8"/>
        <v>0.11517738473658019</v>
      </c>
      <c r="AG27" s="2">
        <f t="shared" si="15"/>
        <v>29.946120031510851</v>
      </c>
      <c r="AH27" s="2"/>
      <c r="AI27" s="2"/>
      <c r="AJ27" s="2"/>
      <c r="AK27" s="2"/>
      <c r="AL27" s="2"/>
      <c r="AM27" s="2"/>
      <c r="AN27" s="2">
        <v>2.6</v>
      </c>
      <c r="AO27" s="2">
        <f t="shared" si="10"/>
        <v>5.1293182229737155</v>
      </c>
      <c r="AP27" s="2">
        <f t="shared" si="11"/>
        <v>0.2042913487535177</v>
      </c>
      <c r="AQ27" s="2">
        <f t="shared" si="16"/>
        <v>53.115750675914605</v>
      </c>
      <c r="AR27" s="2"/>
      <c r="AS27" s="2"/>
      <c r="AT27" s="2"/>
      <c r="AU27" s="2"/>
      <c r="AV27" s="2"/>
      <c r="AW27" s="2"/>
    </row>
    <row r="28" spans="1:49" x14ac:dyDescent="0.25">
      <c r="A28" s="2"/>
      <c r="B28" s="2">
        <v>33.369999999999997</v>
      </c>
      <c r="C28" s="2">
        <v>54.29</v>
      </c>
      <c r="D28" s="2"/>
      <c r="E28" s="2">
        <v>29.74</v>
      </c>
      <c r="F28" s="2">
        <v>52.56</v>
      </c>
      <c r="G28" s="2"/>
      <c r="H28" s="2"/>
      <c r="I28" s="2"/>
      <c r="J28" s="2"/>
      <c r="K28" s="2">
        <f t="shared" si="1"/>
        <v>2.1438274322677557</v>
      </c>
      <c r="L28" s="2">
        <f t="shared" si="2"/>
        <v>0.13049819703590035</v>
      </c>
      <c r="M28" s="2">
        <f t="shared" si="13"/>
        <v>33.929531229334088</v>
      </c>
      <c r="N28" s="2"/>
      <c r="O28" s="2"/>
      <c r="P28" s="2"/>
      <c r="Q28" s="2"/>
      <c r="R28" s="2"/>
      <c r="S28" s="2"/>
      <c r="T28" s="2"/>
      <c r="U28" s="2">
        <f t="shared" si="4"/>
        <v>5.8406368467883425</v>
      </c>
      <c r="V28" s="2">
        <f t="shared" si="5"/>
        <v>0.21863030955227505</v>
      </c>
      <c r="W28" s="2">
        <f t="shared" si="14"/>
        <v>56.843880483591512</v>
      </c>
      <c r="X28" s="2"/>
      <c r="Y28" s="2"/>
      <c r="Z28" s="2"/>
      <c r="AA28" s="2"/>
      <c r="AB28" s="2"/>
      <c r="AC28" s="2"/>
      <c r="AD28" s="2"/>
      <c r="AE28" s="2">
        <f t="shared" si="7"/>
        <v>1.6969433074912104</v>
      </c>
      <c r="AF28" s="2">
        <f t="shared" si="8"/>
        <v>0.11589747261935819</v>
      </c>
      <c r="AG28" s="2">
        <f t="shared" si="15"/>
        <v>30.13334288103313</v>
      </c>
      <c r="AH28" s="2"/>
      <c r="AI28" s="2"/>
      <c r="AJ28" s="2"/>
      <c r="AK28" s="2"/>
      <c r="AL28" s="2"/>
      <c r="AM28" s="2"/>
      <c r="AN28" s="2"/>
      <c r="AO28" s="2">
        <f t="shared" si="10"/>
        <v>5.4577701104427447</v>
      </c>
      <c r="AP28" s="2">
        <f t="shared" si="11"/>
        <v>0.21101276268543473</v>
      </c>
      <c r="AQ28" s="2">
        <f t="shared" si="16"/>
        <v>54.863318298213031</v>
      </c>
      <c r="AR28" s="2"/>
      <c r="AS28" s="2"/>
      <c r="AT28" s="2"/>
      <c r="AU28" s="2"/>
      <c r="AV28" s="2"/>
      <c r="AW28" s="2"/>
    </row>
    <row r="29" spans="1:49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</row>
    <row r="30" spans="1:49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</row>
    <row r="31" spans="1:49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</row>
    <row r="32" spans="1:49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</row>
    <row r="33" spans="1:49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</row>
    <row r="34" spans="1:49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</row>
    <row r="35" spans="1:49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</row>
    <row r="36" spans="1:49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</row>
    <row r="37" spans="1:49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</row>
    <row r="38" spans="1:49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</row>
    <row r="39" spans="1:49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</row>
    <row r="40" spans="1:49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</row>
    <row r="41" spans="1:49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</row>
    <row r="42" spans="1:4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</row>
    <row r="43" spans="1:49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</row>
    <row r="44" spans="1:49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</row>
    <row r="45" spans="1:49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</row>
    <row r="46" spans="1:49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</row>
    <row r="47" spans="1:49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</row>
    <row r="48" spans="1:49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</row>
    <row r="49" spans="1:49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</row>
    <row r="50" spans="1:49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</row>
    <row r="51" spans="1:49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</row>
    <row r="52" spans="1:49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</row>
    <row r="53" spans="1:49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</row>
    <row r="54" spans="1:49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</row>
    <row r="55" spans="1:49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</row>
    <row r="56" spans="1:49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</row>
    <row r="57" spans="1:49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</row>
    <row r="58" spans="1:49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</row>
    <row r="59" spans="1:49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</row>
    <row r="60" spans="1:49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</row>
    <row r="61" spans="1:49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</row>
    <row r="62" spans="1:49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</row>
    <row r="63" spans="1:49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</row>
    <row r="64" spans="1:49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</row>
    <row r="65" spans="1:49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</row>
    <row r="66" spans="1:49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</row>
    <row r="67" spans="1:49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</row>
    <row r="68" spans="1:49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</row>
    <row r="69" spans="1:49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</row>
    <row r="70" spans="1:49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</row>
    <row r="71" spans="1:49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</row>
    <row r="72" spans="1:49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</row>
    <row r="73" spans="1:49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</row>
    <row r="74" spans="1:49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</row>
    <row r="75" spans="1:49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</row>
    <row r="76" spans="1:49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</row>
    <row r="77" spans="1:49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</row>
    <row r="78" spans="1:49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</row>
    <row r="79" spans="1:49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</row>
    <row r="80" spans="1:49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</row>
    <row r="81" spans="1:49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</row>
    <row r="82" spans="1:49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</row>
    <row r="83" spans="1:49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</row>
    <row r="84" spans="1:49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</row>
    <row r="85" spans="1:49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</row>
    <row r="86" spans="1:49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</row>
    <row r="87" spans="1:49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</row>
    <row r="88" spans="1:49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</row>
    <row r="89" spans="1:49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</row>
    <row r="90" spans="1:49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</row>
    <row r="91" spans="1:49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</row>
    <row r="92" spans="1:49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</row>
    <row r="93" spans="1:49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</row>
    <row r="94" spans="1:49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</row>
    <row r="95" spans="1:49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</row>
    <row r="96" spans="1:49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</row>
    <row r="97" spans="1:49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</row>
    <row r="98" spans="1:49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</row>
    <row r="99" spans="1:49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</row>
    <row r="100" spans="1:49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</row>
    <row r="101" spans="1:49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</row>
    <row r="102" spans="1:49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</row>
    <row r="103" spans="1:49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</row>
    <row r="104" spans="1:49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</row>
    <row r="105" spans="1:49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</row>
    <row r="106" spans="1:49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</row>
    <row r="107" spans="1:49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</row>
    <row r="108" spans="1:49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</row>
    <row r="109" spans="1:49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</row>
    <row r="110" spans="1:49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</row>
    <row r="111" spans="1:49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</row>
    <row r="112" spans="1:49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</row>
    <row r="113" spans="1:49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</row>
    <row r="114" spans="1:49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</row>
    <row r="115" spans="1:49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</row>
    <row r="116" spans="1:49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</row>
    <row r="117" spans="1:49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</row>
    <row r="118" spans="1:49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</row>
    <row r="119" spans="1:49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</row>
    <row r="120" spans="1:49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</row>
    <row r="121" spans="1:49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</row>
    <row r="122" spans="1:49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</row>
    <row r="123" spans="1:49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</row>
    <row r="124" spans="1:49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</row>
    <row r="125" spans="1:49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</row>
    <row r="126" spans="1:49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</row>
    <row r="127" spans="1:49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</row>
    <row r="128" spans="1:49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</row>
    <row r="129" spans="1:49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</row>
    <row r="130" spans="1:49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</row>
    <row r="131" spans="1:49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</row>
    <row r="132" spans="1:49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</row>
    <row r="133" spans="1:49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</row>
    <row r="134" spans="1:49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</row>
    <row r="135" spans="1:49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</row>
    <row r="136" spans="1:49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</row>
    <row r="137" spans="1:49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</row>
    <row r="138" spans="1:49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</row>
    <row r="139" spans="1:49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</row>
    <row r="140" spans="1:49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</row>
    <row r="141" spans="1:49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</row>
    <row r="142" spans="1:49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</row>
    <row r="143" spans="1:49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</row>
    <row r="144" spans="1:49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</row>
    <row r="145" spans="1:49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</row>
    <row r="146" spans="1:49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</row>
    <row r="147" spans="1:49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</row>
    <row r="148" spans="1:49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</row>
    <row r="149" spans="1:49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</row>
    <row r="150" spans="1:49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</row>
    <row r="151" spans="1:49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</row>
    <row r="152" spans="1:49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</row>
    <row r="153" spans="1:49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</row>
    <row r="154" spans="1:49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</row>
    <row r="155" spans="1:49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</row>
    <row r="156" spans="1:49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</row>
    <row r="157" spans="1:49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</row>
    <row r="158" spans="1:49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</row>
    <row r="159" spans="1:49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</row>
    <row r="160" spans="1:49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</row>
    <row r="161" spans="1:49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</row>
    <row r="162" spans="1:49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</row>
    <row r="163" spans="1:49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</row>
    <row r="164" spans="1:49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</row>
    <row r="165" spans="1:49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</row>
    <row r="166" spans="1:49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</row>
    <row r="167" spans="1:49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</row>
    <row r="168" spans="1:49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</row>
    <row r="169" spans="1:49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</row>
    <row r="170" spans="1:49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</row>
    <row r="171" spans="1:49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</row>
    <row r="172" spans="1:49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</row>
    <row r="173" spans="1:49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</row>
    <row r="174" spans="1:49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</row>
    <row r="175" spans="1:49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</row>
    <row r="176" spans="1:49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</row>
    <row r="177" spans="1:49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</row>
    <row r="178" spans="1:49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</row>
    <row r="179" spans="1:49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</row>
    <row r="180" spans="1:49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</row>
    <row r="181" spans="1:49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</row>
    <row r="182" spans="1:49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</row>
    <row r="183" spans="1:49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</row>
    <row r="184" spans="1:49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</row>
    <row r="185" spans="1:49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</row>
    <row r="186" spans="1:49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</row>
    <row r="187" spans="1:49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</row>
    <row r="188" spans="1:49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</row>
    <row r="189" spans="1:49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</row>
    <row r="190" spans="1:49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</row>
    <row r="191" spans="1:49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</row>
    <row r="192" spans="1:49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</row>
    <row r="193" spans="1:49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</row>
    <row r="194" spans="1:49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</row>
    <row r="195" spans="1:49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</row>
    <row r="196" spans="1:49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</row>
    <row r="197" spans="1:49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</row>
    <row r="198" spans="1:49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</row>
    <row r="199" spans="1:49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</row>
    <row r="200" spans="1:49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</row>
    <row r="201" spans="1:49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</row>
    <row r="202" spans="1:49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</row>
    <row r="203" spans="1:49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</row>
    <row r="204" spans="1:49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</row>
    <row r="205" spans="1:49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</row>
    <row r="206" spans="1:49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</row>
    <row r="207" spans="1:49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</row>
    <row r="208" spans="1:49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</row>
    <row r="209" spans="1:49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</row>
    <row r="210" spans="1:49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</row>
    <row r="211" spans="1:49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</row>
    <row r="212" spans="1:49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</row>
    <row r="213" spans="1:49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</row>
    <row r="214" spans="1:49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</row>
    <row r="215" spans="1:49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</row>
    <row r="216" spans="1:49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</row>
    <row r="217" spans="1:49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</row>
    <row r="218" spans="1:49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</row>
    <row r="219" spans="1:49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</row>
    <row r="220" spans="1:49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</row>
    <row r="221" spans="1:49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</row>
    <row r="222" spans="1:49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</row>
    <row r="223" spans="1:49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</row>
    <row r="224" spans="1:49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</row>
    <row r="225" spans="1:49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</row>
    <row r="226" spans="1:49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</row>
    <row r="227" spans="1:49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</row>
    <row r="228" spans="1:49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</row>
    <row r="229" spans="1:49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</row>
    <row r="230" spans="1:49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</row>
    <row r="231" spans="1:49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</row>
    <row r="232" spans="1:49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</row>
    <row r="233" spans="1:49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</row>
    <row r="234" spans="1:49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</row>
    <row r="235" spans="1:49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</row>
    <row r="236" spans="1:49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</row>
    <row r="237" spans="1:49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</row>
    <row r="238" spans="1:49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</row>
    <row r="239" spans="1:49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</row>
    <row r="240" spans="1:49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</row>
    <row r="241" spans="1:49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</row>
    <row r="242" spans="1:49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</row>
    <row r="243" spans="1:49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</row>
    <row r="244" spans="1:49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</row>
    <row r="245" spans="1:49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</row>
    <row r="246" spans="1:49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</row>
    <row r="247" spans="1:49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</row>
    <row r="248" spans="1:49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</row>
    <row r="249" spans="1:49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</row>
    <row r="250" spans="1:49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</row>
    <row r="251" spans="1:49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</row>
    <row r="252" spans="1:49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</row>
    <row r="253" spans="1:49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</row>
    <row r="254" spans="1:49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</row>
    <row r="255" spans="1:49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</row>
    <row r="256" spans="1:49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</row>
    <row r="257" spans="1:49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</row>
    <row r="258" spans="1:49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</row>
    <row r="259" spans="1:49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</row>
    <row r="260" spans="1:49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</row>
    <row r="261" spans="1:49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</row>
    <row r="262" spans="1:49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</row>
    <row r="263" spans="1:49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</row>
    <row r="264" spans="1:49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</row>
    <row r="265" spans="1:49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</row>
    <row r="266" spans="1:49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</row>
    <row r="267" spans="1:49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</row>
    <row r="268" spans="1:49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</row>
    <row r="269" spans="1:49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</row>
    <row r="270" spans="1:49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</row>
    <row r="271" spans="1:49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</row>
    <row r="272" spans="1:49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</row>
    <row r="273" spans="1:49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</row>
    <row r="274" spans="1:49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</row>
    <row r="275" spans="1:49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</row>
    <row r="276" spans="1:49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</row>
    <row r="277" spans="1:49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</row>
    <row r="278" spans="1:49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</row>
    <row r="279" spans="1:49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</row>
    <row r="280" spans="1:49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</row>
    <row r="281" spans="1:49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</row>
    <row r="282" spans="1:49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</row>
    <row r="283" spans="1:49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</row>
    <row r="284" spans="1:49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</row>
    <row r="285" spans="1:49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</row>
    <row r="286" spans="1:49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</row>
    <row r="287" spans="1:49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</row>
    <row r="288" spans="1:49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</row>
    <row r="289" spans="1:49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</row>
    <row r="290" spans="1:49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</row>
    <row r="291" spans="1:49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</row>
    <row r="292" spans="1:49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</row>
    <row r="293" spans="1:49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</row>
    <row r="294" spans="1:49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</row>
    <row r="295" spans="1:49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</row>
  </sheetData>
  <mergeCells count="4">
    <mergeCell ref="B1:C1"/>
    <mergeCell ref="E1:F1"/>
    <mergeCell ref="AY1:AZ1"/>
    <mergeCell ref="BB1:BC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</dc:creator>
  <cp:lastModifiedBy>Sebastian</cp:lastModifiedBy>
  <dcterms:created xsi:type="dcterms:W3CDTF">2010-10-24T23:02:54Z</dcterms:created>
  <dcterms:modified xsi:type="dcterms:W3CDTF">2010-10-30T22:12:38Z</dcterms:modified>
</cp:coreProperties>
</file>