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Balmer Series.jjs." sheetId="1" r:id="rId1"/>
    <sheet name="Rydberg, H, CW" sheetId="2" r:id="rId2"/>
    <sheet name="Rydberg, H, CCW" sheetId="4" r:id="rId3"/>
  </sheets>
  <calcPr calcId="124519"/>
</workbook>
</file>

<file path=xl/calcChain.xml><?xml version="1.0" encoding="utf-8"?>
<calcChain xmlns="http://schemas.openxmlformats.org/spreadsheetml/2006/main">
  <c r="H126" i="1"/>
  <c r="H102"/>
  <c r="H77"/>
  <c r="C137"/>
  <c r="C136"/>
  <c r="C135"/>
  <c r="C134"/>
  <c r="C133"/>
  <c r="C132"/>
  <c r="B140" s="1"/>
  <c r="B142" s="1"/>
  <c r="B144" s="1"/>
  <c r="C131"/>
  <c r="C42"/>
  <c r="D42"/>
  <c r="E42"/>
  <c r="F42"/>
  <c r="C43"/>
  <c r="C44" s="1"/>
  <c r="D43"/>
  <c r="D44" s="1"/>
  <c r="E43"/>
  <c r="E44" s="1"/>
  <c r="F43"/>
  <c r="F44" s="1"/>
  <c r="F116"/>
  <c r="F117" s="1"/>
  <c r="E116"/>
  <c r="E117" s="1"/>
  <c r="D116"/>
  <c r="D117" s="1"/>
  <c r="C116"/>
  <c r="C117" s="1"/>
  <c r="F92"/>
  <c r="F93" s="1"/>
  <c r="E92"/>
  <c r="E93" s="1"/>
  <c r="D92"/>
  <c r="D93" s="1"/>
  <c r="C92"/>
  <c r="C93" s="1"/>
  <c r="F115"/>
  <c r="F125" s="1"/>
  <c r="E115"/>
  <c r="E125" s="1"/>
  <c r="D115"/>
  <c r="D125" s="1"/>
  <c r="C115"/>
  <c r="C125" s="1"/>
  <c r="F91"/>
  <c r="F101" s="1"/>
  <c r="E91"/>
  <c r="E101" s="1"/>
  <c r="D91"/>
  <c r="D101" s="1"/>
  <c r="C91"/>
  <c r="C101" s="1"/>
  <c r="F67"/>
  <c r="F68" s="1"/>
  <c r="E67"/>
  <c r="E68" s="1"/>
  <c r="D67"/>
  <c r="D68" s="1"/>
  <c r="C67"/>
  <c r="C68" s="1"/>
  <c r="F66"/>
  <c r="F76" s="1"/>
  <c r="E66"/>
  <c r="E74" s="1"/>
  <c r="D66"/>
  <c r="D76" s="1"/>
  <c r="C66"/>
  <c r="C76" s="1"/>
  <c r="C27"/>
  <c r="C28" s="1"/>
  <c r="D27"/>
  <c r="D28" s="1"/>
  <c r="E27"/>
  <c r="E28" s="1"/>
  <c r="F27"/>
  <c r="F28" s="1"/>
  <c r="G27"/>
  <c r="G28" s="1"/>
  <c r="C26"/>
  <c r="D26"/>
  <c r="E26"/>
  <c r="F26"/>
  <c r="G26"/>
  <c r="D9"/>
  <c r="E9"/>
  <c r="F9"/>
  <c r="G9"/>
  <c r="C9"/>
  <c r="D10"/>
  <c r="D11" s="1"/>
  <c r="E10"/>
  <c r="E11" s="1"/>
  <c r="F10"/>
  <c r="F11" s="1"/>
  <c r="G10"/>
  <c r="G11" s="1"/>
  <c r="C10"/>
  <c r="C11" s="1"/>
  <c r="F52" l="1"/>
  <c r="D52"/>
  <c r="E52"/>
  <c r="C52"/>
  <c r="C50"/>
  <c r="E50"/>
  <c r="C51"/>
  <c r="E51"/>
  <c r="C74"/>
  <c r="C78" s="1"/>
  <c r="C75"/>
  <c r="E75"/>
  <c r="E77" s="1"/>
  <c r="E76"/>
  <c r="E78" s="1"/>
  <c r="F74"/>
  <c r="D74"/>
  <c r="D99"/>
  <c r="F99"/>
  <c r="D100"/>
  <c r="F100"/>
  <c r="D123"/>
  <c r="F123"/>
  <c r="D124"/>
  <c r="F124"/>
  <c r="F50"/>
  <c r="D50"/>
  <c r="F51"/>
  <c r="D51"/>
  <c r="D75"/>
  <c r="F75"/>
  <c r="C99"/>
  <c r="C103" s="1"/>
  <c r="E99"/>
  <c r="C100"/>
  <c r="E100"/>
  <c r="C123"/>
  <c r="C127" s="1"/>
  <c r="E123"/>
  <c r="C124"/>
  <c r="E124"/>
  <c r="F78"/>
  <c r="C55" l="1"/>
  <c r="C54"/>
  <c r="E126"/>
  <c r="E102"/>
  <c r="D53"/>
  <c r="F126"/>
  <c r="F102"/>
  <c r="D77"/>
  <c r="E53"/>
  <c r="F127"/>
  <c r="F103"/>
  <c r="D78"/>
  <c r="F54"/>
  <c r="C126"/>
  <c r="C154"/>
  <c r="E154" s="1"/>
  <c r="C128"/>
  <c r="C102"/>
  <c r="C153"/>
  <c r="E153" s="1"/>
  <c r="C104"/>
  <c r="C77"/>
  <c r="C150"/>
  <c r="E150" s="1"/>
  <c r="C79"/>
  <c r="C149"/>
  <c r="E149" s="1"/>
  <c r="C53"/>
  <c r="F53"/>
  <c r="D126"/>
  <c r="D102"/>
  <c r="F77"/>
  <c r="E54"/>
  <c r="D127"/>
  <c r="D103"/>
  <c r="E127"/>
  <c r="E103"/>
  <c r="D54"/>
  <c r="H53" l="1"/>
</calcChain>
</file>

<file path=xl/sharedStrings.xml><?xml version="1.0" encoding="utf-8"?>
<sst xmlns="http://schemas.openxmlformats.org/spreadsheetml/2006/main" count="165" uniqueCount="80">
  <si>
    <t>Mercury</t>
  </si>
  <si>
    <t>Clockwise</t>
  </si>
  <si>
    <t>Counterclockwise</t>
  </si>
  <si>
    <t>Yellow 1</t>
  </si>
  <si>
    <t>Red</t>
  </si>
  <si>
    <t>Yellow 2</t>
  </si>
  <si>
    <t>Green</t>
  </si>
  <si>
    <t>Violet</t>
  </si>
  <si>
    <t>Std. Dev. Of Sample</t>
  </si>
  <si>
    <t>Average</t>
  </si>
  <si>
    <t>Accepted Values</t>
  </si>
  <si>
    <t>Hydrogen</t>
  </si>
  <si>
    <t>Blue</t>
  </si>
  <si>
    <t>Violet #2</t>
  </si>
  <si>
    <t>Deuterium</t>
  </si>
  <si>
    <t>Blue-green</t>
  </si>
  <si>
    <t>Our Best Estimate</t>
  </si>
  <si>
    <t>S/sqrt(N)</t>
  </si>
  <si>
    <t>695.9 +/- 0.4</t>
  </si>
  <si>
    <t>577.85 +/- 0.4</t>
  </si>
  <si>
    <t>575.2 +/- 0.406</t>
  </si>
  <si>
    <t>544.9 +/- 0.302</t>
  </si>
  <si>
    <t>435.39 +/- 0.147</t>
  </si>
  <si>
    <t>700.2 +/- 1.11</t>
  </si>
  <si>
    <t>580.3 +/- 0.254</t>
  </si>
  <si>
    <t>577.1 +/- 0.341</t>
  </si>
  <si>
    <t>546.57 +/- 0.369</t>
  </si>
  <si>
    <t>435.91 +/- 0.11</t>
  </si>
  <si>
    <t>656 +/- 0.156</t>
  </si>
  <si>
    <t>485.37 +/- 0.083</t>
  </si>
  <si>
    <t>433.7 +/- 0.105</t>
  </si>
  <si>
    <t>410 +/- 0.152</t>
  </si>
  <si>
    <t>658.6 +/- 0.696</t>
  </si>
  <si>
    <t>486.44 +/- 0.099</t>
  </si>
  <si>
    <t>434.2 +/- 0.042</t>
  </si>
  <si>
    <t>410.21 +/- 0.029</t>
  </si>
  <si>
    <t>655.09 +/- 0.375</t>
  </si>
  <si>
    <t>485.18 +/- 0.208</t>
  </si>
  <si>
    <t>433.98 +/- 0.208</t>
  </si>
  <si>
    <t>409.5 +/- 0.320</t>
  </si>
  <si>
    <t>658.5 +/- 0.354</t>
  </si>
  <si>
    <t>486 +/- 0.126</t>
  </si>
  <si>
    <t>434.09 +/- 0.051</t>
  </si>
  <si>
    <t>409.96 +/- 0.121</t>
  </si>
  <si>
    <t>excited quantum number</t>
  </si>
  <si>
    <t>min. is below mean by</t>
  </si>
  <si>
    <t>max. is above mean by</t>
  </si>
  <si>
    <t>h</t>
  </si>
  <si>
    <t>e</t>
  </si>
  <si>
    <t>c</t>
  </si>
  <si>
    <t>Rydberg Constant for Infinitely Massive Nucleus</t>
  </si>
  <si>
    <t>Rydberg Constant for Hydrogen</t>
  </si>
  <si>
    <t>Rydberg Constant for Deuterium</t>
  </si>
  <si>
    <t>Average of avg. calc. R</t>
  </si>
  <si>
    <t>avg. measured Rydberg constant</t>
  </si>
  <si>
    <t>min. measured Rydberg constant</t>
  </si>
  <si>
    <t>max. measured Rydberg constant</t>
  </si>
  <si>
    <t>Average of avg. measured R</t>
  </si>
  <si>
    <t>Calculation of Expected Rydberg Constants</t>
  </si>
  <si>
    <t>Comparison To What We Measured</t>
  </si>
  <si>
    <t>% Difference</t>
  </si>
  <si>
    <t>Measured Rydberg Constant</t>
  </si>
  <si>
    <t>Measurements</t>
  </si>
  <si>
    <t>Physical constants</t>
  </si>
  <si>
    <t>Avg. of Avg. Measured Rydberg Constant</t>
  </si>
  <si>
    <r>
      <t>m</t>
    </r>
    <r>
      <rPr>
        <vertAlign val="subscript"/>
        <sz val="11"/>
        <color theme="1"/>
        <rFont val="Calibri"/>
        <family val="2"/>
        <scheme val="minor"/>
      </rPr>
      <t>e</t>
    </r>
  </si>
  <si>
    <r>
      <t>m</t>
    </r>
    <r>
      <rPr>
        <vertAlign val="subscript"/>
        <sz val="10"/>
        <color theme="1"/>
        <rFont val="Calibri"/>
        <family val="2"/>
      </rPr>
      <t>n</t>
    </r>
  </si>
  <si>
    <r>
      <t>m</t>
    </r>
    <r>
      <rPr>
        <vertAlign val="subscript"/>
        <sz val="11"/>
        <color theme="1"/>
        <rFont val="Calibri"/>
        <family val="2"/>
      </rPr>
      <t>p</t>
    </r>
  </si>
  <si>
    <r>
      <t>ε</t>
    </r>
    <r>
      <rPr>
        <vertAlign val="subscript"/>
        <sz val="10"/>
        <color theme="1"/>
        <rFont val="Calibri"/>
        <family val="2"/>
      </rPr>
      <t>0</t>
    </r>
  </si>
  <si>
    <r>
      <t xml:space="preserve">M (mass of H, 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>H)</t>
    </r>
  </si>
  <si>
    <r>
      <t>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 xml:space="preserve"> for H, m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+m</t>
    </r>
    <r>
      <rPr>
        <vertAlign val="subscript"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for 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</si>
  <si>
    <r>
      <t>R</t>
    </r>
    <r>
      <rPr>
        <vertAlign val="subscript"/>
        <sz val="11"/>
        <color theme="1"/>
        <rFont val="Calibri"/>
        <family val="2"/>
        <scheme val="minor"/>
      </rPr>
      <t>Hydrogen</t>
    </r>
    <r>
      <rPr>
        <sz val="11"/>
        <color theme="1"/>
        <rFont val="Calibri"/>
        <family val="2"/>
        <scheme val="minor"/>
      </rPr>
      <t xml:space="preserve"> = (R</t>
    </r>
    <r>
      <rPr>
        <vertAlign val="subscript"/>
        <sz val="11"/>
        <color theme="1"/>
        <rFont val="Calibri"/>
        <family val="2"/>
        <scheme val="minor"/>
      </rPr>
      <t>infinity</t>
    </r>
    <r>
      <rPr>
        <sz val="11"/>
        <color theme="1"/>
        <rFont val="Calibri"/>
        <family val="2"/>
        <scheme val="minor"/>
      </rPr>
      <t>)/(1+m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/M)</t>
    </r>
  </si>
  <si>
    <r>
      <t>R</t>
    </r>
    <r>
      <rPr>
        <vertAlign val="subscript"/>
        <sz val="11"/>
        <color theme="1"/>
        <rFont val="Calibri"/>
        <family val="2"/>
        <scheme val="minor"/>
      </rPr>
      <t>infinity</t>
    </r>
    <r>
      <rPr>
        <sz val="12"/>
        <color theme="1"/>
        <rFont val="Calibri"/>
        <family val="2"/>
        <scheme val="minor"/>
      </rPr>
      <t>=(m</t>
    </r>
    <r>
      <rPr>
        <vertAlign val="subscript"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*e</t>
    </r>
    <r>
      <rPr>
        <vertAlign val="super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)/(8*ε</t>
    </r>
    <r>
      <rPr>
        <vertAlign val="subscript"/>
        <sz val="12"/>
        <color theme="1"/>
        <rFont val="Calibri"/>
        <family val="2"/>
        <scheme val="minor"/>
      </rPr>
      <t>0</t>
    </r>
    <r>
      <rPr>
        <vertAlign val="super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*h</t>
    </r>
    <r>
      <rPr>
        <vertAlign val="super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*c)</t>
    </r>
  </si>
  <si>
    <r>
      <t>R</t>
    </r>
    <r>
      <rPr>
        <vertAlign val="subscript"/>
        <sz val="11"/>
        <color theme="1"/>
        <rFont val="Calibri"/>
        <family val="2"/>
        <scheme val="minor"/>
      </rPr>
      <t>Deuterium</t>
    </r>
    <r>
      <rPr>
        <sz val="11"/>
        <color theme="1"/>
        <rFont val="Calibri"/>
        <family val="2"/>
        <scheme val="minor"/>
      </rPr>
      <t xml:space="preserve"> = (R</t>
    </r>
    <r>
      <rPr>
        <vertAlign val="subscript"/>
        <sz val="11"/>
        <color theme="1"/>
        <rFont val="Calibri"/>
        <family val="2"/>
        <scheme val="minor"/>
      </rPr>
      <t>infinity</t>
    </r>
    <r>
      <rPr>
        <sz val="11"/>
        <color theme="1"/>
        <rFont val="Calibri"/>
        <family val="2"/>
        <scheme val="minor"/>
      </rPr>
      <t>)/(1+m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/M)</t>
    </r>
  </si>
  <si>
    <t>Best Estimate</t>
  </si>
  <si>
    <t>Avg</t>
  </si>
  <si>
    <t>10979780.2016246 +/- 2810.24625</t>
  </si>
  <si>
    <t>10958339.7614656 +/- 3908.3275</t>
  </si>
  <si>
    <t>10984637.7155094 +/- 6215.96625</t>
  </si>
  <si>
    <t>10963603.5647508 +/- 3312.62625</t>
  </si>
</sst>
</file>

<file path=xl/styles.xml><?xml version="1.0" encoding="utf-8"?>
<styleSheet xmlns="http://schemas.openxmlformats.org/spreadsheetml/2006/main">
  <numFmts count="2">
    <numFmt numFmtId="164" formatCode="0.00000000000000E+00"/>
    <numFmt numFmtId="165" formatCode="0.00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0" xfId="0" applyFont="1"/>
    <xf numFmtId="0" fontId="0" fillId="0" borderId="0" xfId="0" applyNumberFormat="1"/>
    <xf numFmtId="165" fontId="0" fillId="0" borderId="0" xfId="0" applyNumberFormat="1"/>
    <xf numFmtId="0" fontId="2" fillId="0" borderId="0" xfId="0" applyFont="1" applyAlignment="1"/>
    <xf numFmtId="0" fontId="6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Rydberg Constant for Hydrogen </a:t>
            </a:r>
            <a:r>
              <a:rPr lang="en-US" sz="1400"/>
              <a:t>(clockwise)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v>Average</c:v>
          </c:tx>
          <c:spPr>
            <a:ln w="28575">
              <a:noFill/>
            </a:ln>
          </c:spPr>
          <c:dLbls>
            <c:numFmt formatCode="General" sourceLinked="0"/>
            <c:showVal val="1"/>
          </c:dLbls>
          <c:trendline>
            <c:trendlineType val="linear"/>
            <c:forward val="3"/>
            <c:backward val="3"/>
          </c:trendline>
          <c:errBars>
            <c:errDir val="y"/>
            <c:errBarType val="both"/>
            <c:errValType val="cust"/>
            <c:noEndCap val="1"/>
            <c:plus>
              <c:numRef>
                <c:f>'Balmer Series.jjs.'!$C$54:$F$54</c:f>
                <c:numCache>
                  <c:formatCode>General</c:formatCode>
                  <c:ptCount val="4"/>
                  <c:pt idx="0">
                    <c:v>2646.06</c:v>
                  </c:pt>
                  <c:pt idx="1">
                    <c:v>1880.84</c:v>
                  </c:pt>
                  <c:pt idx="2">
                    <c:v>2655.85</c:v>
                  </c:pt>
                  <c:pt idx="3">
                    <c:v>4061.34</c:v>
                  </c:pt>
                </c:numCache>
              </c:numRef>
            </c:plus>
            <c:minus>
              <c:numRef>
                <c:f>'Balmer Series.jjs.'!$C$53:$F$53</c:f>
                <c:numCache>
                  <c:formatCode>General</c:formatCode>
                  <c:ptCount val="4"/>
                  <c:pt idx="0">
                    <c:v>2644.78</c:v>
                  </c:pt>
                  <c:pt idx="1">
                    <c:v>1880.2</c:v>
                  </c:pt>
                  <c:pt idx="2">
                    <c:v>2654.56</c:v>
                  </c:pt>
                  <c:pt idx="3">
                    <c:v>4058.34</c:v>
                  </c:pt>
                </c:numCache>
              </c:numRef>
            </c:minus>
          </c:errBars>
          <c:xVal>
            <c:numRef>
              <c:f>'Balmer Series.jjs.'!$C$49:$F$49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'Balmer Series.jjs.'!$C$50:$F$50</c:f>
              <c:numCache>
                <c:formatCode>General</c:formatCode>
                <c:ptCount val="4"/>
                <c:pt idx="0">
                  <c:v>10975609.756097561</c:v>
                </c:pt>
                <c:pt idx="1">
                  <c:v>10988180.83798614</c:v>
                </c:pt>
                <c:pt idx="2">
                  <c:v>10979720.456317183</c:v>
                </c:pt>
                <c:pt idx="3">
                  <c:v>10975609.756097561</c:v>
                </c:pt>
              </c:numCache>
            </c:numRef>
          </c:yVal>
        </c:ser>
        <c:dLbls>
          <c:showVal val="1"/>
        </c:dLbls>
        <c:axId val="46894464"/>
        <c:axId val="100378880"/>
      </c:scatterChart>
      <c:valAx>
        <c:axId val="4689446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Excited Electron</a:t>
                </a:r>
                <a:r>
                  <a:rPr lang="en-US" baseline="0"/>
                  <a:t> Quant. Num.</a:t>
                </a:r>
              </a:p>
            </c:rich>
          </c:tx>
        </c:title>
        <c:numFmt formatCode="General" sourceLinked="1"/>
        <c:majorTickMark val="none"/>
        <c:tickLblPos val="nextTo"/>
        <c:crossAx val="100378880"/>
        <c:crosses val="autoZero"/>
        <c:crossBetween val="midCat"/>
      </c:valAx>
      <c:valAx>
        <c:axId val="10037888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 Rydberg Constant</a:t>
                </a:r>
              </a:p>
            </c:rich>
          </c:tx>
        </c:title>
        <c:numFmt formatCode="General" sourceLinked="1"/>
        <c:majorTickMark val="none"/>
        <c:tickLblPos val="nextTo"/>
        <c:crossAx val="46894464"/>
        <c:crosses val="autoZero"/>
        <c:crossBetween val="midCat"/>
      </c:valAx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"/>
  <c:chart>
    <c:title>
      <c:tx>
        <c:rich>
          <a:bodyPr/>
          <a:lstStyle/>
          <a:p>
            <a:pPr>
              <a:defRPr/>
            </a:pPr>
            <a:r>
              <a:rPr lang="en-US"/>
              <a:t>Rydberg Constant for Hydrogen (counterclockwise)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v>Average</c:v>
          </c:tx>
          <c:spPr>
            <a:ln w="28575">
              <a:noFill/>
            </a:ln>
          </c:spPr>
          <c:dLbls>
            <c:numFmt formatCode="General" sourceLinked="0"/>
            <c:showVal val="1"/>
          </c:dLbls>
          <c:trendline>
            <c:trendlineType val="linear"/>
            <c:forward val="3"/>
            <c:backward val="3"/>
          </c:trendline>
          <c:errBars>
            <c:errDir val="y"/>
            <c:errBarType val="both"/>
            <c:errValType val="cust"/>
            <c:noEndCap val="1"/>
            <c:plus>
              <c:numRef>
                <c:f>'Balmer Series.jjs.'!$C$78:$F$78</c:f>
                <c:numCache>
                  <c:formatCode>General</c:formatCode>
                  <c:ptCount val="4"/>
                  <c:pt idx="0">
                    <c:v>11572.29</c:v>
                  </c:pt>
                  <c:pt idx="1">
                    <c:v>2237.42</c:v>
                  </c:pt>
                  <c:pt idx="2">
                    <c:v>1056.72</c:v>
                  </c:pt>
                  <c:pt idx="3">
                    <c:v>779.72</c:v>
                  </c:pt>
                </c:numCache>
              </c:numRef>
            </c:plus>
            <c:minus>
              <c:numRef>
                <c:f>'Balmer Series.jjs.'!$C$77:$F$77</c:f>
                <c:numCache>
                  <c:formatCode>General</c:formatCode>
                  <c:ptCount val="4"/>
                  <c:pt idx="0">
                    <c:v>11547.84</c:v>
                  </c:pt>
                  <c:pt idx="1">
                    <c:v>2236.5</c:v>
                  </c:pt>
                  <c:pt idx="2">
                    <c:v>1056.52</c:v>
                  </c:pt>
                  <c:pt idx="3">
                    <c:v>779.61</c:v>
                  </c:pt>
                </c:numCache>
              </c:numRef>
            </c:minus>
          </c:errBars>
          <c:xVal>
            <c:numRef>
              <c:f>'Balmer Series.jjs.'!$C$73:$F$73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</c:numCache>
            </c:numRef>
          </c:xVal>
          <c:yVal>
            <c:numRef>
              <c:f>'Balmer Series.jjs.'!$C$74:$F$74</c:f>
              <c:numCache>
                <c:formatCode>General</c:formatCode>
                <c:ptCount val="4"/>
                <c:pt idx="0">
                  <c:v>10932280.595201943</c:v>
                </c:pt>
                <c:pt idx="1">
                  <c:v>10964010.635090318</c:v>
                </c:pt>
                <c:pt idx="2">
                  <c:v>10967076.835340308</c:v>
                </c:pt>
                <c:pt idx="3">
                  <c:v>10969990.980229637</c:v>
                </c:pt>
              </c:numCache>
            </c:numRef>
          </c:yVal>
        </c:ser>
        <c:dLbls>
          <c:showVal val="1"/>
        </c:dLbls>
        <c:axId val="124958208"/>
        <c:axId val="124960128"/>
      </c:scatterChart>
      <c:valAx>
        <c:axId val="1249582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Excited Electron Quant. Num</a:t>
                </a:r>
              </a:p>
            </c:rich>
          </c:tx>
        </c:title>
        <c:numFmt formatCode="General" sourceLinked="1"/>
        <c:majorTickMark val="none"/>
        <c:tickLblPos val="nextTo"/>
        <c:crossAx val="124960128"/>
        <c:crosses val="autoZero"/>
        <c:crossBetween val="midCat"/>
      </c:valAx>
      <c:valAx>
        <c:axId val="1249601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Measured Rydberg Constant</a:t>
                </a:r>
              </a:p>
            </c:rich>
          </c:tx>
        </c:title>
        <c:numFmt formatCode="General" sourceLinked="1"/>
        <c:majorTickMark val="none"/>
        <c:tickLblPos val="nextTo"/>
        <c:crossAx val="124958208"/>
        <c:crosses val="autoZero"/>
        <c:crossBetween val="midCat"/>
      </c:valAx>
    </c:plotArea>
    <c:legend>
      <c:legendPos val="r"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54"/>
  <sheetViews>
    <sheetView tabSelected="1" topLeftCell="B1" workbookViewId="0">
      <selection activeCell="C129" sqref="C129:D129"/>
    </sheetView>
  </sheetViews>
  <sheetFormatPr defaultRowHeight="15"/>
  <cols>
    <col min="1" max="1" width="28.85546875" bestFit="1" customWidth="1"/>
    <col min="2" max="2" width="31" bestFit="1" customWidth="1"/>
    <col min="3" max="3" width="26.42578125" bestFit="1" customWidth="1"/>
    <col min="4" max="7" width="14.7109375" bestFit="1" customWidth="1"/>
    <col min="8" max="8" width="13.140625" bestFit="1" customWidth="1"/>
    <col min="9" max="9" width="9.5703125" customWidth="1"/>
  </cols>
  <sheetData>
    <row r="1" spans="1:7" ht="15.75">
      <c r="A1" s="9" t="s">
        <v>0</v>
      </c>
      <c r="C1" s="14" t="s">
        <v>1</v>
      </c>
      <c r="D1" s="14"/>
      <c r="E1" s="14"/>
      <c r="F1" s="14"/>
      <c r="G1" s="14"/>
    </row>
    <row r="2" spans="1:7">
      <c r="C2" t="s">
        <v>4</v>
      </c>
      <c r="D2" t="s">
        <v>3</v>
      </c>
      <c r="E2" t="s">
        <v>5</v>
      </c>
      <c r="F2" t="s">
        <v>6</v>
      </c>
      <c r="G2" t="s">
        <v>7</v>
      </c>
    </row>
    <row r="3" spans="1:7">
      <c r="B3" s="12" t="s">
        <v>62</v>
      </c>
      <c r="C3">
        <v>695</v>
      </c>
      <c r="D3">
        <v>576.5</v>
      </c>
      <c r="E3">
        <v>574.5</v>
      </c>
      <c r="F3">
        <v>544</v>
      </c>
      <c r="G3">
        <v>435</v>
      </c>
    </row>
    <row r="4" spans="1:7">
      <c r="B4" s="12"/>
      <c r="C4">
        <v>695</v>
      </c>
      <c r="D4">
        <v>579</v>
      </c>
      <c r="E4">
        <v>574</v>
      </c>
      <c r="F4">
        <v>544.5</v>
      </c>
      <c r="G4">
        <v>435.4</v>
      </c>
    </row>
    <row r="5" spans="1:7">
      <c r="B5" s="12"/>
      <c r="C5">
        <v>697</v>
      </c>
      <c r="D5">
        <v>577.75</v>
      </c>
      <c r="E5">
        <v>576</v>
      </c>
      <c r="F5">
        <v>545</v>
      </c>
      <c r="G5">
        <v>435.25</v>
      </c>
    </row>
    <row r="6" spans="1:7">
      <c r="B6" s="12"/>
      <c r="C6">
        <v>696</v>
      </c>
      <c r="D6">
        <v>578</v>
      </c>
      <c r="E6">
        <v>576</v>
      </c>
      <c r="F6">
        <v>545.75</v>
      </c>
      <c r="G6">
        <v>435.9</v>
      </c>
    </row>
    <row r="7" spans="1:7">
      <c r="B7" s="12"/>
      <c r="C7">
        <v>696.5</v>
      </c>
      <c r="D7">
        <v>578</v>
      </c>
      <c r="E7">
        <v>575.5</v>
      </c>
      <c r="F7">
        <v>545.25</v>
      </c>
      <c r="G7">
        <v>435.4</v>
      </c>
    </row>
    <row r="9" spans="1:7">
      <c r="B9" t="s">
        <v>9</v>
      </c>
      <c r="C9">
        <f>AVERAGE(C3:C7)</f>
        <v>695.9</v>
      </c>
      <c r="D9">
        <f t="shared" ref="D9:G9" si="0">AVERAGE(D3:D7)</f>
        <v>577.85</v>
      </c>
      <c r="E9">
        <f t="shared" si="0"/>
        <v>575.20000000000005</v>
      </c>
      <c r="F9">
        <f t="shared" si="0"/>
        <v>544.9</v>
      </c>
      <c r="G9">
        <f t="shared" si="0"/>
        <v>435.39000000000004</v>
      </c>
    </row>
    <row r="10" spans="1:7">
      <c r="B10" t="s">
        <v>8</v>
      </c>
      <c r="C10">
        <f>STDEV(C3:C7)</f>
        <v>0.89442719102594714</v>
      </c>
      <c r="D10">
        <f t="shared" ref="D10:G10" si="1">STDEV(D3:D7)</f>
        <v>0.89442719099340806</v>
      </c>
      <c r="E10">
        <f t="shared" si="1"/>
        <v>0.9082951062356559</v>
      </c>
      <c r="F10">
        <f t="shared" si="1"/>
        <v>0.6754628043053148</v>
      </c>
      <c r="G10">
        <f t="shared" si="1"/>
        <v>0.32863353450309046</v>
      </c>
    </row>
    <row r="11" spans="1:7">
      <c r="B11" t="s">
        <v>17</v>
      </c>
      <c r="C11">
        <f>C10/SQRT(5)</f>
        <v>0.40000000001164154</v>
      </c>
      <c r="D11">
        <f t="shared" ref="D11:G11" si="2">D10/SQRT(5)</f>
        <v>0.39999999999708957</v>
      </c>
      <c r="E11">
        <f t="shared" si="2"/>
        <v>0.40620192023466395</v>
      </c>
      <c r="F11">
        <f t="shared" si="2"/>
        <v>0.30207614933986426</v>
      </c>
      <c r="G11">
        <f t="shared" si="2"/>
        <v>0.14696938456698655</v>
      </c>
    </row>
    <row r="13" spans="1:7">
      <c r="B13" t="s">
        <v>10</v>
      </c>
      <c r="C13">
        <v>690.75</v>
      </c>
      <c r="D13">
        <v>579</v>
      </c>
      <c r="E13">
        <v>577</v>
      </c>
      <c r="F13">
        <v>546.1</v>
      </c>
      <c r="G13">
        <v>435.8</v>
      </c>
    </row>
    <row r="14" spans="1:7">
      <c r="B14" t="s">
        <v>16</v>
      </c>
      <c r="C14" s="3" t="s">
        <v>18</v>
      </c>
      <c r="D14" s="3" t="s">
        <v>19</v>
      </c>
      <c r="E14" s="3" t="s">
        <v>20</v>
      </c>
      <c r="F14" s="3" t="s">
        <v>21</v>
      </c>
      <c r="G14" s="3" t="s">
        <v>22</v>
      </c>
    </row>
    <row r="15" spans="1:7">
      <c r="C15" s="3"/>
      <c r="D15" s="3"/>
      <c r="E15" s="3"/>
      <c r="F15" s="3"/>
      <c r="G15" s="3"/>
    </row>
    <row r="16" spans="1:7">
      <c r="C16" s="3"/>
      <c r="D16" s="3"/>
      <c r="E16" s="3"/>
      <c r="F16" s="3"/>
      <c r="G16" s="3"/>
    </row>
    <row r="18" spans="2:7">
      <c r="C18" s="14" t="s">
        <v>2</v>
      </c>
      <c r="D18" s="14"/>
      <c r="E18" s="14"/>
      <c r="F18" s="14"/>
      <c r="G18" s="14"/>
    </row>
    <row r="19" spans="2:7">
      <c r="C19" t="s">
        <v>4</v>
      </c>
      <c r="D19" t="s">
        <v>3</v>
      </c>
      <c r="E19" t="s">
        <v>5</v>
      </c>
      <c r="F19" t="s">
        <v>6</v>
      </c>
      <c r="G19" t="s">
        <v>7</v>
      </c>
    </row>
    <row r="20" spans="2:7">
      <c r="B20" s="12" t="s">
        <v>62</v>
      </c>
      <c r="C20">
        <v>700</v>
      </c>
      <c r="D20">
        <v>579.5</v>
      </c>
      <c r="E20">
        <v>576.75</v>
      </c>
      <c r="F20">
        <v>545.4</v>
      </c>
      <c r="G20">
        <v>435.75</v>
      </c>
    </row>
    <row r="21" spans="2:7">
      <c r="B21" s="12"/>
      <c r="C21">
        <v>696</v>
      </c>
      <c r="D21">
        <v>580</v>
      </c>
      <c r="E21">
        <v>576</v>
      </c>
      <c r="F21">
        <v>546.1</v>
      </c>
      <c r="G21">
        <v>435.6</v>
      </c>
    </row>
    <row r="22" spans="2:7">
      <c r="B22" s="12"/>
      <c r="C22">
        <v>702</v>
      </c>
      <c r="D22">
        <v>580.5</v>
      </c>
      <c r="E22">
        <v>578</v>
      </c>
      <c r="F22">
        <v>547.5</v>
      </c>
      <c r="G22">
        <v>435.9</v>
      </c>
    </row>
    <row r="23" spans="2:7">
      <c r="B23" s="12"/>
      <c r="C23">
        <v>701</v>
      </c>
      <c r="D23">
        <v>581</v>
      </c>
      <c r="E23">
        <v>577.5</v>
      </c>
      <c r="F23">
        <v>546.85</v>
      </c>
      <c r="G23">
        <v>436.2</v>
      </c>
    </row>
    <row r="24" spans="2:7">
      <c r="B24" s="12"/>
      <c r="C24">
        <v>702</v>
      </c>
      <c r="D24">
        <v>580.5</v>
      </c>
      <c r="E24">
        <v>577.25</v>
      </c>
      <c r="F24">
        <v>547</v>
      </c>
      <c r="G24">
        <v>436.1</v>
      </c>
    </row>
    <row r="26" spans="2:7">
      <c r="B26" t="s">
        <v>9</v>
      </c>
      <c r="C26">
        <f>AVERAGE(C20:C24)</f>
        <v>700.2</v>
      </c>
      <c r="D26">
        <f>AVERAGE(D20:D24)</f>
        <v>580.29999999999995</v>
      </c>
      <c r="E26">
        <f>AVERAGE(E20:E24)</f>
        <v>577.1</v>
      </c>
      <c r="F26">
        <f>AVERAGE(F20:F24)</f>
        <v>546.56999999999994</v>
      </c>
      <c r="G26">
        <f>AVERAGE(G20:G24)</f>
        <v>435.91</v>
      </c>
    </row>
    <row r="27" spans="2:7">
      <c r="B27" t="s">
        <v>8</v>
      </c>
      <c r="C27">
        <f>STDEV(C20:C24)</f>
        <v>2.4899799195883956</v>
      </c>
      <c r="D27">
        <f>STDEV(D20:D24)</f>
        <v>0.57008771254956903</v>
      </c>
      <c r="E27">
        <f>STDEV(E20:E24)</f>
        <v>0.76239753409121047</v>
      </c>
      <c r="F27">
        <f>STDEV(F20:F24)</f>
        <v>0.82431789985870985</v>
      </c>
      <c r="G27">
        <f>STDEV(G20:G24)</f>
        <v>0.24596747752497097</v>
      </c>
    </row>
    <row r="28" spans="2:7">
      <c r="B28" t="s">
        <v>17</v>
      </c>
      <c r="C28">
        <f>C27/SQRT(5)</f>
        <v>1.1135528725618224</v>
      </c>
      <c r="D28">
        <f>D27/SQRT(5)</f>
        <v>0.25495097567963926</v>
      </c>
      <c r="E28">
        <f>E27/SQRT(5)</f>
        <v>0.34095454242123197</v>
      </c>
      <c r="F28">
        <f>F27/SQRT(5)</f>
        <v>0.36864617183078791</v>
      </c>
      <c r="G28">
        <f>G27/SQRT(5)</f>
        <v>0.10999999999999736</v>
      </c>
    </row>
    <row r="30" spans="2:7">
      <c r="B30" t="s">
        <v>10</v>
      </c>
      <c r="C30">
        <v>690.75</v>
      </c>
      <c r="D30">
        <v>579</v>
      </c>
      <c r="E30">
        <v>577</v>
      </c>
      <c r="F30">
        <v>546.1</v>
      </c>
      <c r="G30">
        <v>435.8</v>
      </c>
    </row>
    <row r="31" spans="2:7">
      <c r="B31" t="s">
        <v>16</v>
      </c>
      <c r="C31" s="3" t="s">
        <v>23</v>
      </c>
      <c r="D31" s="3" t="s">
        <v>24</v>
      </c>
      <c r="E31" s="3" t="s">
        <v>25</v>
      </c>
      <c r="F31" s="3" t="s">
        <v>26</v>
      </c>
      <c r="G31" s="3" t="s">
        <v>27</v>
      </c>
    </row>
    <row r="33" spans="1:8" ht="15.75">
      <c r="A33" s="9" t="s">
        <v>11</v>
      </c>
    </row>
    <row r="34" spans="1:8">
      <c r="C34" s="14" t="s">
        <v>1</v>
      </c>
      <c r="D34" s="14"/>
      <c r="E34" s="14"/>
      <c r="F34" s="14"/>
      <c r="G34" s="2"/>
      <c r="H34" s="2"/>
    </row>
    <row r="35" spans="1:8">
      <c r="C35" t="s">
        <v>4</v>
      </c>
      <c r="D35" t="s">
        <v>12</v>
      </c>
      <c r="E35" t="s">
        <v>7</v>
      </c>
      <c r="F35" t="s">
        <v>13</v>
      </c>
    </row>
    <row r="36" spans="1:8">
      <c r="B36" s="12" t="s">
        <v>62</v>
      </c>
      <c r="C36">
        <v>656.5</v>
      </c>
      <c r="D36">
        <v>485.5</v>
      </c>
      <c r="E36">
        <v>433.5</v>
      </c>
      <c r="F36">
        <v>410</v>
      </c>
    </row>
    <row r="37" spans="1:8">
      <c r="B37" s="12"/>
      <c r="C37">
        <v>656</v>
      </c>
      <c r="D37">
        <v>485.5</v>
      </c>
      <c r="E37">
        <v>434.1</v>
      </c>
      <c r="F37">
        <v>410.5</v>
      </c>
    </row>
    <row r="38" spans="1:8">
      <c r="B38" s="12"/>
      <c r="C38">
        <v>656</v>
      </c>
      <c r="D38">
        <v>485.25</v>
      </c>
      <c r="E38">
        <v>433.6</v>
      </c>
      <c r="F38">
        <v>410.1</v>
      </c>
    </row>
    <row r="39" spans="1:8">
      <c r="B39" s="12"/>
      <c r="C39">
        <v>656</v>
      </c>
      <c r="D39">
        <v>485.5</v>
      </c>
      <c r="E39">
        <v>433.6</v>
      </c>
      <c r="F39">
        <v>409.8</v>
      </c>
    </row>
    <row r="40" spans="1:8">
      <c r="B40" s="12"/>
      <c r="C40">
        <v>655.5</v>
      </c>
      <c r="D40">
        <v>485.1</v>
      </c>
      <c r="E40">
        <v>433.7</v>
      </c>
      <c r="F40">
        <v>409.6</v>
      </c>
    </row>
    <row r="42" spans="1:8">
      <c r="B42" t="s">
        <v>9</v>
      </c>
      <c r="C42">
        <f>AVERAGE(C36:C40)</f>
        <v>656</v>
      </c>
      <c r="D42">
        <f t="shared" ref="D42:F42" si="3">AVERAGE(D36:D40)</f>
        <v>485.37</v>
      </c>
      <c r="E42">
        <f t="shared" si="3"/>
        <v>433.7</v>
      </c>
      <c r="F42">
        <f t="shared" si="3"/>
        <v>410</v>
      </c>
    </row>
    <row r="43" spans="1:8">
      <c r="B43" t="s">
        <v>8</v>
      </c>
      <c r="C43">
        <f>STDEV(C36:C40)</f>
        <v>0.35355339059327379</v>
      </c>
      <c r="D43">
        <f t="shared" ref="D43:F43" si="4">STDEV(D36:D40)</f>
        <v>0.18574175621005884</v>
      </c>
      <c r="E43">
        <f t="shared" si="4"/>
        <v>0.23452078799117634</v>
      </c>
      <c r="F43">
        <f t="shared" si="4"/>
        <v>0.33911649915625675</v>
      </c>
    </row>
    <row r="44" spans="1:8">
      <c r="B44" t="s">
        <v>17</v>
      </c>
      <c r="C44">
        <f>C43/SQRT(5)</f>
        <v>0.15811388300841897</v>
      </c>
      <c r="D44">
        <f>D43/SQRT(5)</f>
        <v>8.3066238629177044E-2</v>
      </c>
      <c r="E44">
        <f>E43/SQRT(5)</f>
        <v>0.10488088481701732</v>
      </c>
      <c r="F44">
        <f>F43/SQRT(5)</f>
        <v>0.15165750888102802</v>
      </c>
    </row>
    <row r="46" spans="1:8">
      <c r="B46" t="s">
        <v>10</v>
      </c>
      <c r="C46">
        <v>656.3</v>
      </c>
      <c r="D46">
        <v>486.1</v>
      </c>
      <c r="E46">
        <v>434.1</v>
      </c>
      <c r="F46">
        <v>410.2</v>
      </c>
    </row>
    <row r="47" spans="1:8">
      <c r="B47" t="s">
        <v>16</v>
      </c>
      <c r="C47" s="3" t="s">
        <v>28</v>
      </c>
      <c r="D47" s="3" t="s">
        <v>29</v>
      </c>
      <c r="E47" s="3" t="s">
        <v>30</v>
      </c>
      <c r="F47" s="3" t="s">
        <v>31</v>
      </c>
    </row>
    <row r="48" spans="1:8">
      <c r="C48" s="3"/>
      <c r="D48" s="3"/>
      <c r="E48" s="3"/>
      <c r="F48" s="3"/>
    </row>
    <row r="49" spans="2:8">
      <c r="B49" t="s">
        <v>44</v>
      </c>
      <c r="C49" s="3">
        <v>3</v>
      </c>
      <c r="D49" s="3">
        <v>4</v>
      </c>
      <c r="E49" s="3">
        <v>5</v>
      </c>
      <c r="F49" s="3">
        <v>6</v>
      </c>
    </row>
    <row r="50" spans="2:8">
      <c r="B50" t="s">
        <v>54</v>
      </c>
      <c r="C50">
        <f>(((1/4)-(1/C49^2))^-1)*((C42*10^-9)^-1)</f>
        <v>10975609.756097561</v>
      </c>
      <c r="D50">
        <f t="shared" ref="D50:F50" si="5">(((1/4)-(1/D49^2))^-1)*((D42*10^-9)^-1)</f>
        <v>10988180.83798614</v>
      </c>
      <c r="E50">
        <f t="shared" si="5"/>
        <v>10979720.456317183</v>
      </c>
      <c r="F50">
        <f t="shared" si="5"/>
        <v>10975609.756097561</v>
      </c>
    </row>
    <row r="51" spans="2:8">
      <c r="B51" t="s">
        <v>55</v>
      </c>
      <c r="C51">
        <f>(((1/4)-(1/C49^2))^-1)*(((C42+C44)*10^-9)^-1)</f>
        <v>10972964.972408682</v>
      </c>
      <c r="D51">
        <f t="shared" ref="D51:F51" si="6">(((1/4)-(1/D49^2))^-1)*(((D42+D44)*10^-9)^-1)</f>
        <v>10986300.642113324</v>
      </c>
      <c r="E51">
        <f t="shared" si="6"/>
        <v>10977065.892370937</v>
      </c>
      <c r="F51">
        <f t="shared" si="6"/>
        <v>10971551.419129791</v>
      </c>
    </row>
    <row r="52" spans="2:8">
      <c r="B52" t="s">
        <v>56</v>
      </c>
      <c r="C52">
        <f>(((1/4)-(1/C49^2))^-1)*(((C42-C44)*10^-9)^-1)</f>
        <v>10978255.815023739</v>
      </c>
      <c r="D52">
        <f t="shared" ref="D52:F52" si="7">(((1/4)-(1/D49^2))^-1)*(((D42-D44)*10^-9)^-1)</f>
        <v>10990061.677522687</v>
      </c>
      <c r="E52">
        <f t="shared" si="7"/>
        <v>10982376.304470759</v>
      </c>
      <c r="F52">
        <f t="shared" si="7"/>
        <v>10979671.096504461</v>
      </c>
    </row>
    <row r="53" spans="2:8">
      <c r="B53" t="s">
        <v>45</v>
      </c>
      <c r="C53">
        <f>ROUND(C50-C51,2)</f>
        <v>2644.78</v>
      </c>
      <c r="D53">
        <f t="shared" ref="D53:F53" si="8">ROUND(D50-D51,2)</f>
        <v>1880.2</v>
      </c>
      <c r="E53">
        <f t="shared" si="8"/>
        <v>2654.56</v>
      </c>
      <c r="F53">
        <f t="shared" si="8"/>
        <v>4058.34</v>
      </c>
      <c r="G53" s="13" t="s">
        <v>75</v>
      </c>
      <c r="H53" s="13">
        <f>AVERAGE(C53:F54)</f>
        <v>2810.2462500000001</v>
      </c>
    </row>
    <row r="54" spans="2:8">
      <c r="B54" t="s">
        <v>46</v>
      </c>
      <c r="C54">
        <f>ROUND(C52-C50,2)</f>
        <v>2646.06</v>
      </c>
      <c r="D54">
        <f t="shared" ref="D54:F54" si="9">ROUND(D52-D50,2)</f>
        <v>1880.84</v>
      </c>
      <c r="E54">
        <f t="shared" si="9"/>
        <v>2655.85</v>
      </c>
      <c r="F54">
        <f t="shared" si="9"/>
        <v>4061.34</v>
      </c>
      <c r="G54" s="13"/>
      <c r="H54" s="13"/>
    </row>
    <row r="55" spans="2:8">
      <c r="B55" t="s">
        <v>53</v>
      </c>
      <c r="C55" s="4">
        <f>AVERAGE($C$50:$F$50)</f>
        <v>10979780.201624611</v>
      </c>
    </row>
    <row r="56" spans="2:8">
      <c r="B56" t="s">
        <v>74</v>
      </c>
      <c r="C56" s="15" t="s">
        <v>76</v>
      </c>
      <c r="D56" s="15"/>
      <c r="E56" s="2"/>
    </row>
    <row r="57" spans="2:8">
      <c r="E57" s="2"/>
    </row>
    <row r="58" spans="2:8">
      <c r="C58" s="14" t="s">
        <v>2</v>
      </c>
      <c r="D58" s="14"/>
      <c r="E58" s="14"/>
      <c r="F58" s="14"/>
      <c r="G58" s="1"/>
    </row>
    <row r="59" spans="2:8">
      <c r="C59" t="s">
        <v>4</v>
      </c>
      <c r="D59" t="s">
        <v>12</v>
      </c>
      <c r="E59" t="s">
        <v>7</v>
      </c>
      <c r="F59" t="s">
        <v>13</v>
      </c>
    </row>
    <row r="60" spans="2:8">
      <c r="B60" s="12" t="s">
        <v>62</v>
      </c>
      <c r="C60">
        <v>656</v>
      </c>
      <c r="D60">
        <v>486.5</v>
      </c>
      <c r="E60">
        <v>434.1</v>
      </c>
      <c r="F60">
        <v>410.25</v>
      </c>
    </row>
    <row r="61" spans="2:8">
      <c r="B61" s="12"/>
      <c r="C61">
        <v>660</v>
      </c>
      <c r="D61">
        <v>486.2</v>
      </c>
      <c r="E61">
        <v>434.1</v>
      </c>
      <c r="F61">
        <v>410.25</v>
      </c>
    </row>
    <row r="62" spans="2:8">
      <c r="B62" s="12"/>
      <c r="C62">
        <v>659</v>
      </c>
      <c r="D62">
        <v>486.5</v>
      </c>
      <c r="E62">
        <v>434.25</v>
      </c>
      <c r="F62">
        <v>410.25</v>
      </c>
    </row>
    <row r="63" spans="2:8">
      <c r="B63" s="12"/>
      <c r="C63">
        <v>659.5</v>
      </c>
      <c r="D63">
        <v>486.25</v>
      </c>
      <c r="E63">
        <v>434.25</v>
      </c>
      <c r="F63">
        <v>410.2</v>
      </c>
    </row>
    <row r="64" spans="2:8">
      <c r="B64" s="12"/>
      <c r="C64">
        <v>658.5</v>
      </c>
      <c r="D64">
        <v>486.75</v>
      </c>
      <c r="E64">
        <v>434.3</v>
      </c>
      <c r="F64">
        <v>410.1</v>
      </c>
    </row>
    <row r="66" spans="2:8">
      <c r="B66" t="s">
        <v>9</v>
      </c>
      <c r="C66">
        <f>AVERAGE(C60:C64)</f>
        <v>658.6</v>
      </c>
      <c r="D66">
        <f>AVERAGE(D60:D64)</f>
        <v>486.43999999999994</v>
      </c>
      <c r="E66">
        <f>AVERAGE(E60:E64)</f>
        <v>434.2</v>
      </c>
      <c r="F66">
        <f>AVERAGE(F60:F64)</f>
        <v>410.21000000000004</v>
      </c>
    </row>
    <row r="67" spans="2:8">
      <c r="B67" t="s">
        <v>8</v>
      </c>
      <c r="C67">
        <f>STDEV(C60:C64)</f>
        <v>1.5572411502546952</v>
      </c>
      <c r="D67">
        <f>STDEV(D60:D64)</f>
        <v>0.22192341021172454</v>
      </c>
      <c r="E67">
        <f>STDEV(E60:E64)</f>
        <v>9.354143466933941E-2</v>
      </c>
      <c r="F67">
        <f>STDEV(F60:F64)</f>
        <v>6.5192024052017336E-2</v>
      </c>
    </row>
    <row r="68" spans="2:8">
      <c r="B68" t="s">
        <v>17</v>
      </c>
      <c r="C68">
        <f>C67/SQRT(5)</f>
        <v>0.69641941386589246</v>
      </c>
      <c r="D68">
        <f>D67/SQRT(5)</f>
        <v>9.9247166206397411E-2</v>
      </c>
      <c r="E68">
        <f>E67/SQRT(5)</f>
        <v>4.1833001326699697E-2</v>
      </c>
      <c r="F68">
        <f>F67/SQRT(5)</f>
        <v>2.915475947422241E-2</v>
      </c>
    </row>
    <row r="70" spans="2:8">
      <c r="B70" t="s">
        <v>10</v>
      </c>
      <c r="C70">
        <v>656.3</v>
      </c>
      <c r="D70">
        <v>486.1</v>
      </c>
      <c r="E70">
        <v>434.1</v>
      </c>
      <c r="F70">
        <v>410.2</v>
      </c>
    </row>
    <row r="71" spans="2:8">
      <c r="B71" t="s">
        <v>16</v>
      </c>
      <c r="C71" s="3" t="s">
        <v>32</v>
      </c>
      <c r="D71" s="3" t="s">
        <v>33</v>
      </c>
      <c r="E71" s="3" t="s">
        <v>34</v>
      </c>
      <c r="F71" s="3" t="s">
        <v>35</v>
      </c>
    </row>
    <row r="72" spans="2:8">
      <c r="C72" s="3"/>
      <c r="D72" s="3"/>
      <c r="E72" s="3"/>
      <c r="F72" s="3"/>
    </row>
    <row r="73" spans="2:8">
      <c r="B73" t="s">
        <v>44</v>
      </c>
      <c r="C73" s="3">
        <v>3</v>
      </c>
      <c r="D73" s="3">
        <v>4</v>
      </c>
      <c r="E73" s="3">
        <v>5</v>
      </c>
      <c r="F73" s="3">
        <v>6</v>
      </c>
    </row>
    <row r="74" spans="2:8">
      <c r="B74" t="s">
        <v>54</v>
      </c>
      <c r="C74">
        <f>(((1/4)-(1/C73^2))^-1)*((C66*10^-9)^-1)</f>
        <v>10932280.595201943</v>
      </c>
      <c r="D74">
        <f t="shared" ref="D74" si="10">(((1/4)-(1/D73^2))^-1)*((D66*10^-9)^-1)</f>
        <v>10964010.635090318</v>
      </c>
      <c r="E74">
        <f t="shared" ref="E74" si="11">(((1/4)-(1/E73^2))^-1)*((E66*10^-9)^-1)</f>
        <v>10967076.835340308</v>
      </c>
      <c r="F74">
        <f t="shared" ref="F74" si="12">(((1/4)-(1/F73^2))^-1)*((F66*10^-9)^-1)</f>
        <v>10969990.980229637</v>
      </c>
    </row>
    <row r="75" spans="2:8">
      <c r="B75" t="s">
        <v>55</v>
      </c>
      <c r="C75">
        <f>(((1/4)-(1/C73^2))^-1)*(((C66+C68)*10^-9)^-1)</f>
        <v>10920732.750833096</v>
      </c>
      <c r="D75">
        <f t="shared" ref="D75:F75" si="13">(((1/4)-(1/D73^2))^-1)*(((D66+D68)*10^-9)^-1)</f>
        <v>10961774.131062888</v>
      </c>
      <c r="E75">
        <f t="shared" si="13"/>
        <v>10966020.314054387</v>
      </c>
      <c r="F75">
        <f t="shared" si="13"/>
        <v>10969211.368033305</v>
      </c>
      <c r="G75" s="13"/>
      <c r="H75" s="13"/>
    </row>
    <row r="76" spans="2:8">
      <c r="B76" t="s">
        <v>56</v>
      </c>
      <c r="C76">
        <f>(((1/4)-(1/C73^2))^-1)*(((C66-C68)*10^-9)^-1)</f>
        <v>10943852.887356887</v>
      </c>
      <c r="D76">
        <f t="shared" ref="D76:F76" si="14">(((1/4)-(1/D73^2))^-1)*(((D66-D68)*10^-9)^-1)</f>
        <v>10966248.051920902</v>
      </c>
      <c r="E76">
        <f t="shared" si="14"/>
        <v>10968133.560226941</v>
      </c>
      <c r="F76">
        <f t="shared" si="14"/>
        <v>10970770.703252235</v>
      </c>
      <c r="G76" s="13"/>
      <c r="H76" s="13"/>
    </row>
    <row r="77" spans="2:8">
      <c r="B77" t="s">
        <v>45</v>
      </c>
      <c r="C77">
        <f>ROUND(C74-C75,2)</f>
        <v>11547.84</v>
      </c>
      <c r="D77">
        <f t="shared" ref="D77:F77" si="15">ROUND(D74-D75,2)</f>
        <v>2236.5</v>
      </c>
      <c r="E77">
        <f t="shared" si="15"/>
        <v>1056.52</v>
      </c>
      <c r="F77">
        <f t="shared" si="15"/>
        <v>779.61</v>
      </c>
      <c r="G77" s="13" t="s">
        <v>75</v>
      </c>
      <c r="H77" s="13">
        <f>AVERAGE(C77:F78)</f>
        <v>3908.3275000000003</v>
      </c>
    </row>
    <row r="78" spans="2:8">
      <c r="B78" t="s">
        <v>46</v>
      </c>
      <c r="C78">
        <f>ROUND(C76-C74,2)</f>
        <v>11572.29</v>
      </c>
      <c r="D78">
        <f t="shared" ref="D78:F78" si="16">ROUND(D76-D74,2)</f>
        <v>2237.42</v>
      </c>
      <c r="E78">
        <f t="shared" si="16"/>
        <v>1056.72</v>
      </c>
      <c r="F78">
        <f t="shared" si="16"/>
        <v>779.72</v>
      </c>
      <c r="G78" s="13"/>
      <c r="H78" s="13"/>
    </row>
    <row r="79" spans="2:8">
      <c r="B79" t="s">
        <v>53</v>
      </c>
      <c r="C79" s="4">
        <f>AVERAGE($C$74:$F$74)</f>
        <v>10958339.761465551</v>
      </c>
    </row>
    <row r="80" spans="2:8">
      <c r="B80" t="s">
        <v>74</v>
      </c>
      <c r="C80" s="10" t="s">
        <v>77</v>
      </c>
      <c r="D80" s="10"/>
      <c r="E80" s="2"/>
    </row>
    <row r="81" spans="1:6">
      <c r="E81" s="2"/>
    </row>
    <row r="82" spans="1:6" ht="15.75">
      <c r="A82" s="9" t="s">
        <v>14</v>
      </c>
    </row>
    <row r="83" spans="1:6">
      <c r="C83" s="14" t="s">
        <v>1</v>
      </c>
      <c r="D83" s="14"/>
      <c r="E83" s="14"/>
      <c r="F83" s="14"/>
    </row>
    <row r="84" spans="1:6">
      <c r="C84" t="s">
        <v>4</v>
      </c>
      <c r="D84" t="s">
        <v>15</v>
      </c>
      <c r="E84" t="s">
        <v>7</v>
      </c>
      <c r="F84" t="s">
        <v>13</v>
      </c>
    </row>
    <row r="85" spans="1:6">
      <c r="B85" s="12" t="s">
        <v>62</v>
      </c>
      <c r="C85">
        <v>655.20000000000005</v>
      </c>
      <c r="D85">
        <v>484.9</v>
      </c>
      <c r="E85">
        <v>434.6</v>
      </c>
      <c r="F85">
        <v>409.5</v>
      </c>
    </row>
    <row r="86" spans="1:6">
      <c r="B86" s="12"/>
      <c r="C86">
        <v>654</v>
      </c>
      <c r="D86">
        <v>486</v>
      </c>
      <c r="E86">
        <v>434.3</v>
      </c>
      <c r="F86">
        <v>411</v>
      </c>
    </row>
    <row r="87" spans="1:6">
      <c r="B87" s="12"/>
      <c r="C87">
        <v>656</v>
      </c>
      <c r="D87">
        <v>485</v>
      </c>
      <c r="E87">
        <v>433.6</v>
      </c>
      <c r="F87">
        <v>409.3</v>
      </c>
    </row>
    <row r="88" spans="1:6">
      <c r="B88" s="12"/>
      <c r="C88">
        <v>654.5</v>
      </c>
      <c r="D88">
        <v>484.9</v>
      </c>
      <c r="E88">
        <v>433.9</v>
      </c>
      <c r="F88">
        <v>409.6</v>
      </c>
    </row>
    <row r="89" spans="1:6">
      <c r="B89" s="12"/>
      <c r="C89">
        <v>655.75</v>
      </c>
      <c r="D89">
        <v>485.1</v>
      </c>
      <c r="E89">
        <v>433.5</v>
      </c>
      <c r="F89">
        <v>409.3</v>
      </c>
    </row>
    <row r="91" spans="1:6">
      <c r="B91" t="s">
        <v>9</v>
      </c>
      <c r="C91">
        <f>AVERAGE(C85:C89)</f>
        <v>655.08999999999992</v>
      </c>
      <c r="D91">
        <f t="shared" ref="D91:F91" si="17">AVERAGE(D85:D89)</f>
        <v>485.18</v>
      </c>
      <c r="E91">
        <f t="shared" si="17"/>
        <v>433.98</v>
      </c>
      <c r="F91">
        <f t="shared" si="17"/>
        <v>409.74000000000007</v>
      </c>
    </row>
    <row r="92" spans="1:6">
      <c r="B92" t="s">
        <v>8</v>
      </c>
      <c r="C92">
        <f>STDEV(C85:C89)</f>
        <v>0.83845095270738779</v>
      </c>
      <c r="D92">
        <f t="shared" ref="D92:F92" si="18">STDEV(D85:D89)</f>
        <v>0.46583258795409049</v>
      </c>
      <c r="E92">
        <f t="shared" si="18"/>
        <v>0.46583258795409049</v>
      </c>
      <c r="F92">
        <f t="shared" si="18"/>
        <v>0.71624018314255367</v>
      </c>
    </row>
    <row r="93" spans="1:6">
      <c r="B93" t="s">
        <v>17</v>
      </c>
      <c r="C93">
        <f>C92/SQRT(5)</f>
        <v>0.37496666521063604</v>
      </c>
      <c r="D93">
        <f>D92/SQRT(5)</f>
        <v>0.20832666655999921</v>
      </c>
      <c r="E93">
        <f>E92/SQRT(5)</f>
        <v>0.20832666655999921</v>
      </c>
      <c r="F93">
        <f>F92/SQRT(5)</f>
        <v>0.32031234754472976</v>
      </c>
    </row>
    <row r="95" spans="1:6">
      <c r="B95" t="s">
        <v>10</v>
      </c>
      <c r="C95">
        <v>656.3</v>
      </c>
      <c r="D95">
        <v>486.1</v>
      </c>
      <c r="E95">
        <v>434.1</v>
      </c>
      <c r="F95">
        <v>410.2</v>
      </c>
    </row>
    <row r="96" spans="1:6">
      <c r="B96" t="s">
        <v>16</v>
      </c>
      <c r="C96" s="3" t="s">
        <v>36</v>
      </c>
      <c r="D96" s="3" t="s">
        <v>37</v>
      </c>
      <c r="E96" s="3" t="s">
        <v>38</v>
      </c>
      <c r="F96" s="3" t="s">
        <v>39</v>
      </c>
    </row>
    <row r="98" spans="2:8">
      <c r="B98" t="s">
        <v>44</v>
      </c>
      <c r="C98" s="3">
        <v>3</v>
      </c>
      <c r="D98" s="3">
        <v>4</v>
      </c>
      <c r="E98" s="3">
        <v>5</v>
      </c>
      <c r="F98" s="3">
        <v>6</v>
      </c>
    </row>
    <row r="99" spans="2:8">
      <c r="B99" t="s">
        <v>54</v>
      </c>
      <c r="C99">
        <f>(((1/4)-(1/C98^2))^-1)*((C91*10^-9)^-1)</f>
        <v>10990856.218229556</v>
      </c>
      <c r="D99">
        <f t="shared" ref="D99" si="19">(((1/4)-(1/D98^2))^-1)*((D91*10^-9)^-1)</f>
        <v>10992483.8891408</v>
      </c>
      <c r="E99">
        <f t="shared" ref="E99" si="20">(((1/4)-(1/E98^2))^-1)*((E91*10^-9)^-1)</f>
        <v>10972636.439247804</v>
      </c>
      <c r="F99">
        <f t="shared" ref="F99" si="21">(((1/4)-(1/F98^2))^-1)*((F91*10^-9)^-1)</f>
        <v>10982574.315419532</v>
      </c>
    </row>
    <row r="100" spans="2:8">
      <c r="B100" t="s">
        <v>55</v>
      </c>
      <c r="C100">
        <f>(((1/4)-(1/C98^2))^-1)*(((C91+C93)*10^-9)^-1)</f>
        <v>10984568.765942171</v>
      </c>
      <c r="D100">
        <f t="shared" ref="D100:F100" si="22">(((1/4)-(1/D98^2))^-1)*(((D91+D93)*10^-9)^-1)</f>
        <v>10987765.960422639</v>
      </c>
      <c r="E100">
        <f t="shared" si="22"/>
        <v>10967371.68975462</v>
      </c>
      <c r="F100">
        <f t="shared" si="22"/>
        <v>10973995.445299385</v>
      </c>
    </row>
    <row r="101" spans="2:8">
      <c r="B101" t="s">
        <v>56</v>
      </c>
      <c r="C101">
        <f>(((1/4)-(1/C98^2))^-1)*(((C91-C93)*10^-9)^-1)</f>
        <v>10997150.872383086</v>
      </c>
      <c r="D101">
        <f t="shared" ref="D101:F101" si="23">(((1/4)-(1/D98^2))^-1)*(((D91-D93)*10^-9)^-1)</f>
        <v>10997205.871169355</v>
      </c>
      <c r="E101">
        <f t="shared" si="23"/>
        <v>10977906.245722711</v>
      </c>
      <c r="F101">
        <f t="shared" si="23"/>
        <v>10991166.609017398</v>
      </c>
    </row>
    <row r="102" spans="2:8">
      <c r="B102" t="s">
        <v>45</v>
      </c>
      <c r="C102">
        <f>ROUND(C99-C100,2)</f>
        <v>6287.45</v>
      </c>
      <c r="D102">
        <f t="shared" ref="D102:F102" si="24">ROUND(D99-D100,2)</f>
        <v>4717.93</v>
      </c>
      <c r="E102">
        <f t="shared" si="24"/>
        <v>5264.75</v>
      </c>
      <c r="F102">
        <f t="shared" si="24"/>
        <v>8578.8700000000008</v>
      </c>
      <c r="G102" s="13" t="s">
        <v>75</v>
      </c>
      <c r="H102" s="13">
        <f>AVERAGE(C102:F103)</f>
        <v>6215.9662500000004</v>
      </c>
    </row>
    <row r="103" spans="2:8">
      <c r="B103" t="s">
        <v>46</v>
      </c>
      <c r="C103">
        <f>ROUND(C101-C99,2)</f>
        <v>6294.65</v>
      </c>
      <c r="D103">
        <f t="shared" ref="D103:F103" si="25">ROUND(D101-D99,2)</f>
        <v>4721.9799999999996</v>
      </c>
      <c r="E103">
        <f t="shared" si="25"/>
        <v>5269.81</v>
      </c>
      <c r="F103">
        <f t="shared" si="25"/>
        <v>8592.2900000000009</v>
      </c>
      <c r="G103" s="13"/>
      <c r="H103" s="13"/>
    </row>
    <row r="104" spans="2:8">
      <c r="B104" t="s">
        <v>53</v>
      </c>
      <c r="C104" s="4">
        <f>AVERAGE($C$99:$F$99)</f>
        <v>10984637.715509422</v>
      </c>
    </row>
    <row r="105" spans="2:8">
      <c r="B105" t="s">
        <v>74</v>
      </c>
      <c r="C105" s="10" t="s">
        <v>78</v>
      </c>
      <c r="D105" s="10"/>
    </row>
    <row r="107" spans="2:8">
      <c r="C107" s="14" t="s">
        <v>2</v>
      </c>
      <c r="D107" s="14"/>
      <c r="E107" s="14"/>
      <c r="F107" s="14"/>
    </row>
    <row r="108" spans="2:8">
      <c r="C108" t="s">
        <v>4</v>
      </c>
      <c r="D108" t="s">
        <v>15</v>
      </c>
      <c r="E108" t="s">
        <v>7</v>
      </c>
      <c r="F108" t="s">
        <v>13</v>
      </c>
    </row>
    <row r="109" spans="2:8">
      <c r="B109" s="12" t="s">
        <v>62</v>
      </c>
      <c r="C109">
        <v>657.5</v>
      </c>
      <c r="D109">
        <v>486.1</v>
      </c>
      <c r="E109">
        <v>434.1</v>
      </c>
      <c r="F109">
        <v>410</v>
      </c>
    </row>
    <row r="110" spans="2:8">
      <c r="B110" s="12"/>
      <c r="C110">
        <v>658</v>
      </c>
      <c r="D110">
        <v>485.5</v>
      </c>
      <c r="E110">
        <v>433.95</v>
      </c>
      <c r="F110">
        <v>409.5</v>
      </c>
    </row>
    <row r="111" spans="2:8">
      <c r="B111" s="12"/>
      <c r="C111">
        <v>658.5</v>
      </c>
      <c r="D111">
        <v>486.1</v>
      </c>
      <c r="E111">
        <v>434</v>
      </c>
      <c r="F111">
        <v>410</v>
      </c>
    </row>
    <row r="112" spans="2:8">
      <c r="B112" s="12"/>
      <c r="C112">
        <v>659.5</v>
      </c>
      <c r="D112">
        <v>486.2</v>
      </c>
      <c r="E112">
        <v>434.2</v>
      </c>
      <c r="F112">
        <v>410.2</v>
      </c>
    </row>
    <row r="113" spans="2:8">
      <c r="B113" s="12"/>
      <c r="C113">
        <v>659</v>
      </c>
      <c r="D113">
        <v>486.1</v>
      </c>
      <c r="E113">
        <v>434.2</v>
      </c>
      <c r="F113">
        <v>410.1</v>
      </c>
    </row>
    <row r="115" spans="2:8">
      <c r="B115" t="s">
        <v>9</v>
      </c>
      <c r="C115">
        <f t="shared" ref="C115:F115" si="26">AVERAGE(C109:C113)</f>
        <v>658.5</v>
      </c>
      <c r="D115">
        <f t="shared" si="26"/>
        <v>486</v>
      </c>
      <c r="E115">
        <f t="shared" si="26"/>
        <v>434.09</v>
      </c>
      <c r="F115">
        <f t="shared" si="26"/>
        <v>409.96000000000004</v>
      </c>
    </row>
    <row r="116" spans="2:8">
      <c r="B116" t="s">
        <v>8</v>
      </c>
      <c r="C116">
        <f t="shared" ref="C116:F116" si="27">STDEV(C109:C113)</f>
        <v>0.79056941504209488</v>
      </c>
      <c r="D116">
        <f t="shared" si="27"/>
        <v>0.28284271247462306</v>
      </c>
      <c r="E116">
        <f t="shared" si="27"/>
        <v>0.11401754250991229</v>
      </c>
      <c r="F116">
        <f t="shared" si="27"/>
        <v>0.27018512172212633</v>
      </c>
    </row>
    <row r="117" spans="2:8">
      <c r="B117" t="s">
        <v>17</v>
      </c>
      <c r="C117">
        <f>C116/SQRT(5)</f>
        <v>0.35355339059327379</v>
      </c>
      <c r="D117">
        <f>D116/SQRT(5)</f>
        <v>0.12649110640673697</v>
      </c>
      <c r="E117">
        <f>E116/SQRT(5)</f>
        <v>5.0990195135927174E-2</v>
      </c>
      <c r="F117">
        <f>F116/SQRT(5)</f>
        <v>0.1208304597359459</v>
      </c>
    </row>
    <row r="119" spans="2:8">
      <c r="B119" t="s">
        <v>10</v>
      </c>
      <c r="C119">
        <v>656.3</v>
      </c>
      <c r="D119">
        <v>486.1</v>
      </c>
      <c r="E119">
        <v>434.1</v>
      </c>
      <c r="F119">
        <v>410.2</v>
      </c>
    </row>
    <row r="120" spans="2:8">
      <c r="B120" t="s">
        <v>16</v>
      </c>
      <c r="C120" s="3" t="s">
        <v>40</v>
      </c>
      <c r="D120" s="3" t="s">
        <v>41</v>
      </c>
      <c r="E120" s="3" t="s">
        <v>42</v>
      </c>
      <c r="F120" s="3" t="s">
        <v>43</v>
      </c>
    </row>
    <row r="122" spans="2:8">
      <c r="B122" t="s">
        <v>44</v>
      </c>
      <c r="C122" s="3">
        <v>3</v>
      </c>
      <c r="D122" s="3">
        <v>4</v>
      </c>
      <c r="E122" s="3">
        <v>5</v>
      </c>
      <c r="F122" s="3">
        <v>6</v>
      </c>
    </row>
    <row r="123" spans="2:8">
      <c r="B123" t="s">
        <v>54</v>
      </c>
      <c r="C123">
        <f>(((1/4)-(1/C122^2))^-1)*((C115*10^-9)^-1)</f>
        <v>10933940.774487469</v>
      </c>
      <c r="D123">
        <f t="shared" ref="D123" si="28">(((1/4)-(1/D122^2))^-1)*((D115*10^-9)^-1)</f>
        <v>10973936.899862826</v>
      </c>
      <c r="E123">
        <f t="shared" ref="E123" si="29">(((1/4)-(1/E122^2))^-1)*((E115*10^-9)^-1)</f>
        <v>10969855.932882033</v>
      </c>
      <c r="F123">
        <f t="shared" ref="F123" si="30">(((1/4)-(1/F122^2))^-1)*((F115*10^-9)^-1)</f>
        <v>10976680.651770903</v>
      </c>
    </row>
    <row r="124" spans="2:8">
      <c r="B124" t="s">
        <v>55</v>
      </c>
      <c r="C124">
        <f>(((1/4)-(1/C122^2))^-1)*(((C115+C117)*10^-9)^-1)</f>
        <v>10928073.413199864</v>
      </c>
      <c r="D124">
        <f t="shared" ref="D124:F124" si="31">(((1/4)-(1/D122^2))^-1)*(((D115+D117)*10^-9)^-1)</f>
        <v>10971081.459055757</v>
      </c>
      <c r="E124">
        <f t="shared" si="31"/>
        <v>10968567.514816789</v>
      </c>
      <c r="F124">
        <f t="shared" si="31"/>
        <v>10973446.368988063</v>
      </c>
    </row>
    <row r="125" spans="2:8">
      <c r="B125" t="s">
        <v>56</v>
      </c>
      <c r="C125">
        <f>(((1/4)-(1/C122^2))^-1)*(((C115-C117)*10^-9)^-1)</f>
        <v>10939814.439616684</v>
      </c>
      <c r="D125">
        <f t="shared" ref="D125:F125" si="32">(((1/4)-(1/D122^2))^-1)*(((D115-D117)*10^-9)^-1)</f>
        <v>10976793.827426672</v>
      </c>
      <c r="E125">
        <f t="shared" si="32"/>
        <v>10971144.653669784</v>
      </c>
      <c r="F125">
        <f t="shared" si="32"/>
        <v>10979916.841642693</v>
      </c>
    </row>
    <row r="126" spans="2:8">
      <c r="B126" t="s">
        <v>45</v>
      </c>
      <c r="C126">
        <f>ROUND(C123-C124,2)</f>
        <v>5867.36</v>
      </c>
      <c r="D126">
        <f t="shared" ref="D126:F126" si="33">ROUND(D123-D124,2)</f>
        <v>2855.44</v>
      </c>
      <c r="E126">
        <f t="shared" si="33"/>
        <v>1288.42</v>
      </c>
      <c r="F126">
        <f t="shared" si="33"/>
        <v>3234.28</v>
      </c>
      <c r="G126" s="13" t="s">
        <v>75</v>
      </c>
      <c r="H126" s="13">
        <f>AVERAGE(C126:F127)</f>
        <v>3312.6262499999998</v>
      </c>
    </row>
    <row r="127" spans="2:8">
      <c r="B127" t="s">
        <v>46</v>
      </c>
      <c r="C127">
        <f>ROUND(C125-C123,2)</f>
        <v>5873.67</v>
      </c>
      <c r="D127">
        <f t="shared" ref="D127:F127" si="34">ROUND(D125-D123,2)</f>
        <v>2856.93</v>
      </c>
      <c r="E127">
        <f t="shared" si="34"/>
        <v>1288.72</v>
      </c>
      <c r="F127">
        <f t="shared" si="34"/>
        <v>3236.19</v>
      </c>
      <c r="G127" s="13"/>
      <c r="H127" s="13"/>
    </row>
    <row r="128" spans="2:8">
      <c r="B128" t="s">
        <v>57</v>
      </c>
      <c r="C128" s="4">
        <f>AVERAGE($C$123:$F$123)</f>
        <v>10963603.564750807</v>
      </c>
    </row>
    <row r="129" spans="1:4">
      <c r="B129" t="s">
        <v>74</v>
      </c>
      <c r="C129" s="10" t="s">
        <v>79</v>
      </c>
      <c r="D129" s="10"/>
    </row>
    <row r="130" spans="1:4" ht="15.75">
      <c r="A130" s="11" t="s">
        <v>58</v>
      </c>
      <c r="B130" s="11"/>
      <c r="C130" s="11"/>
    </row>
    <row r="131" spans="1:4">
      <c r="A131" s="13" t="s">
        <v>63</v>
      </c>
      <c r="B131" t="s">
        <v>47</v>
      </c>
      <c r="C131">
        <f>6.62606896*10^-34</f>
        <v>6.6260689600000005E-34</v>
      </c>
    </row>
    <row r="132" spans="1:4" ht="18">
      <c r="A132" s="13"/>
      <c r="B132" t="s">
        <v>65</v>
      </c>
      <c r="C132">
        <f>9.1093826*10^-31</f>
        <v>9.1093826000000015E-31</v>
      </c>
    </row>
    <row r="133" spans="1:4">
      <c r="A133" s="13"/>
      <c r="B133" t="s">
        <v>48</v>
      </c>
      <c r="C133">
        <f>-1.602176487*10^-19</f>
        <v>-1.6021764869999998E-19</v>
      </c>
    </row>
    <row r="134" spans="1:4">
      <c r="A134" s="13"/>
      <c r="B134" s="5" t="s">
        <v>68</v>
      </c>
      <c r="C134">
        <f>8.8542*10^-12</f>
        <v>8.8542E-12</v>
      </c>
    </row>
    <row r="135" spans="1:4">
      <c r="A135" s="13"/>
      <c r="B135" s="5" t="s">
        <v>49</v>
      </c>
      <c r="C135">
        <f>299792458</f>
        <v>299792458</v>
      </c>
    </row>
    <row r="136" spans="1:4">
      <c r="A136" s="13"/>
      <c r="B136" s="5" t="s">
        <v>66</v>
      </c>
      <c r="C136">
        <f>1.67492729*10^-27</f>
        <v>1.67492729E-27</v>
      </c>
    </row>
    <row r="137" spans="1:4" ht="18">
      <c r="A137" s="13"/>
      <c r="B137" s="5" t="s">
        <v>67</v>
      </c>
      <c r="C137">
        <f>1.6726171*10^-27</f>
        <v>1.6726171E-27</v>
      </c>
    </row>
    <row r="138" spans="1:4" ht="18.75">
      <c r="B138" s="5" t="s">
        <v>69</v>
      </c>
      <c r="C138" t="s">
        <v>70</v>
      </c>
    </row>
    <row r="139" spans="1:4">
      <c r="B139" s="10" t="s">
        <v>50</v>
      </c>
      <c r="C139" s="10"/>
    </row>
    <row r="140" spans="1:4" ht="19.5">
      <c r="A140" s="2" t="s">
        <v>72</v>
      </c>
      <c r="B140" s="4">
        <f>(C132*C133^4)/(8*C134^2*C131^3*C135)</f>
        <v>10973701.917045765</v>
      </c>
    </row>
    <row r="141" spans="1:4">
      <c r="B141" s="10" t="s">
        <v>51</v>
      </c>
      <c r="C141" s="10"/>
    </row>
    <row r="142" spans="1:4" ht="18">
      <c r="A142" t="s">
        <v>71</v>
      </c>
      <c r="B142" s="4">
        <f>B140/(1+C132/(C137))</f>
        <v>10967728.688810838</v>
      </c>
    </row>
    <row r="143" spans="1:4">
      <c r="B143" s="10" t="s">
        <v>52</v>
      </c>
      <c r="C143" s="10"/>
    </row>
    <row r="144" spans="1:4" ht="18">
      <c r="A144" t="s">
        <v>73</v>
      </c>
      <c r="B144" s="4">
        <f>B142/(1+C132/(C136+C137))</f>
        <v>10964744.947739661</v>
      </c>
    </row>
    <row r="146" spans="1:5">
      <c r="B146" s="6"/>
    </row>
    <row r="147" spans="1:5" ht="15.75">
      <c r="A147" s="11" t="s">
        <v>59</v>
      </c>
      <c r="B147" s="11"/>
      <c r="C147" s="11"/>
    </row>
    <row r="148" spans="1:5">
      <c r="B148" s="8" t="s">
        <v>11</v>
      </c>
      <c r="C148" s="10" t="s">
        <v>64</v>
      </c>
      <c r="D148" s="10"/>
      <c r="E148" s="2" t="s">
        <v>60</v>
      </c>
    </row>
    <row r="149" spans="1:5">
      <c r="B149" t="s">
        <v>1</v>
      </c>
      <c r="C149">
        <f>AVERAGE($C$50:$F$50)</f>
        <v>10979780.201624611</v>
      </c>
      <c r="E149" s="7">
        <f>(($B$142-C149)/$B$142)*100</f>
        <v>-0.10988157307417563</v>
      </c>
    </row>
    <row r="150" spans="1:5">
      <c r="B150" t="s">
        <v>2</v>
      </c>
      <c r="C150">
        <f>AVERAGE($C$74:$F$74)</f>
        <v>10958339.761465551</v>
      </c>
      <c r="E150" s="7">
        <f>(($B$142-C150)/$B$142)*100</f>
        <v>8.5605029187725432E-2</v>
      </c>
    </row>
    <row r="152" spans="1:5">
      <c r="B152" s="8" t="s">
        <v>14</v>
      </c>
      <c r="C152" s="2" t="s">
        <v>61</v>
      </c>
      <c r="E152" s="2" t="s">
        <v>60</v>
      </c>
    </row>
    <row r="153" spans="1:5">
      <c r="B153" t="s">
        <v>1</v>
      </c>
      <c r="C153">
        <f>AVERAGE($C$99:$F$99)</f>
        <v>10984637.715509422</v>
      </c>
      <c r="E153" s="7">
        <f>(($B$144-C153)/$B$144)*100</f>
        <v>-0.18142481074183309</v>
      </c>
    </row>
    <row r="154" spans="1:5">
      <c r="B154" t="s">
        <v>2</v>
      </c>
      <c r="C154">
        <f>AVERAGE($C$123:$F$123)</f>
        <v>10963603.564750807</v>
      </c>
      <c r="E154" s="7">
        <f>(($B$144-C154)/$B$144)*100</f>
        <v>1.0409571716382437E-2</v>
      </c>
    </row>
  </sheetData>
  <mergeCells count="33">
    <mergeCell ref="C129:D129"/>
    <mergeCell ref="H77:H78"/>
    <mergeCell ref="C80:D80"/>
    <mergeCell ref="G102:G103"/>
    <mergeCell ref="H102:H103"/>
    <mergeCell ref="G126:G127"/>
    <mergeCell ref="H126:H127"/>
    <mergeCell ref="C105:D105"/>
    <mergeCell ref="H53:H54"/>
    <mergeCell ref="C56:D56"/>
    <mergeCell ref="G75:G76"/>
    <mergeCell ref="H75:H76"/>
    <mergeCell ref="C1:G1"/>
    <mergeCell ref="C18:G18"/>
    <mergeCell ref="C34:F34"/>
    <mergeCell ref="G53:G54"/>
    <mergeCell ref="G77:G78"/>
    <mergeCell ref="C148:D148"/>
    <mergeCell ref="A147:C147"/>
    <mergeCell ref="B3:B7"/>
    <mergeCell ref="B20:B24"/>
    <mergeCell ref="B36:B40"/>
    <mergeCell ref="B60:B64"/>
    <mergeCell ref="B85:B89"/>
    <mergeCell ref="B109:B113"/>
    <mergeCell ref="B139:C139"/>
    <mergeCell ref="B143:C143"/>
    <mergeCell ref="B141:C141"/>
    <mergeCell ref="A131:A137"/>
    <mergeCell ref="A130:C130"/>
    <mergeCell ref="C107:F107"/>
    <mergeCell ref="C83:F83"/>
    <mergeCell ref="C58:F58"/>
  </mergeCells>
  <pageMargins left="0.7" right="0.7" top="0.75" bottom="0.75" header="0.3" footer="0.3"/>
  <webPublishItems count="1">
    <webPublishItem id="15168" divId="balmer_15168" sourceType="sheet" destinationFile="C:\Documents and Settings\USER\Desktop\balmer.mht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Balmer Series.jjs.</vt:lpstr>
      <vt:lpstr>Rydberg, H, CW</vt:lpstr>
      <vt:lpstr>Rydberg, H, CCW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Jesse</cp:lastModifiedBy>
  <dcterms:created xsi:type="dcterms:W3CDTF">2007-09-19T21:35:51Z</dcterms:created>
  <dcterms:modified xsi:type="dcterms:W3CDTF">2007-10-06T19:49:33Z</dcterms:modified>
</cp:coreProperties>
</file>