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80" windowWidth="25440" windowHeight="15420" tabRatio="500" activeTab="2"/>
  </bookViews>
  <sheets>
    <sheet name="RawStats" sheetId="1" r:id="rId1"/>
    <sheet name="CalcConcentrations" sheetId="2" r:id="rId2"/>
    <sheet name="sample pooling" sheetId="4" r:id="rId3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97" i="2"/>
  <c r="K97"/>
  <c r="L97"/>
  <c r="I98"/>
  <c r="K98"/>
  <c r="L98"/>
  <c r="I99"/>
  <c r="K99"/>
  <c r="L99"/>
  <c r="I96"/>
  <c r="K96"/>
  <c r="L96"/>
  <c r="I92"/>
  <c r="K92"/>
  <c r="L92"/>
  <c r="I93"/>
  <c r="K93"/>
  <c r="L93"/>
  <c r="I94"/>
  <c r="K94"/>
  <c r="L94"/>
  <c r="I91"/>
  <c r="K91"/>
  <c r="L91"/>
  <c r="I87"/>
  <c r="K87"/>
  <c r="L87"/>
  <c r="I88"/>
  <c r="K88"/>
  <c r="L88"/>
  <c r="I89"/>
  <c r="K89"/>
  <c r="L89"/>
  <c r="I86"/>
  <c r="K86"/>
  <c r="L86"/>
  <c r="I82"/>
  <c r="K82"/>
  <c r="L82"/>
  <c r="I83"/>
  <c r="K83"/>
  <c r="L83"/>
  <c r="I84"/>
  <c r="K84"/>
  <c r="L84"/>
  <c r="I81"/>
  <c r="K81"/>
  <c r="L81"/>
  <c r="I77"/>
  <c r="K77"/>
  <c r="L77"/>
  <c r="I78"/>
  <c r="K78"/>
  <c r="L78"/>
  <c r="I79"/>
  <c r="K79"/>
  <c r="L79"/>
  <c r="I76"/>
  <c r="K76"/>
  <c r="L76"/>
  <c r="I72"/>
  <c r="K72"/>
  <c r="L72"/>
  <c r="I73"/>
  <c r="K73"/>
  <c r="L73"/>
  <c r="I74"/>
  <c r="K74"/>
  <c r="L74"/>
  <c r="I71"/>
  <c r="K71"/>
  <c r="L71"/>
  <c r="I67"/>
  <c r="K67"/>
  <c r="L67"/>
  <c r="I68"/>
  <c r="K68"/>
  <c r="L68"/>
  <c r="I69"/>
  <c r="K69"/>
  <c r="L69"/>
  <c r="I66"/>
  <c r="K66"/>
  <c r="L66"/>
  <c r="I62"/>
  <c r="K62"/>
  <c r="L62"/>
  <c r="I63"/>
  <c r="K63"/>
  <c r="L63"/>
  <c r="I64"/>
  <c r="K64"/>
  <c r="L64"/>
  <c r="I61"/>
  <c r="K61"/>
  <c r="L61"/>
  <c r="I57"/>
  <c r="K57"/>
  <c r="L57"/>
  <c r="I58"/>
  <c r="K58"/>
  <c r="L58"/>
  <c r="I59"/>
  <c r="K59"/>
  <c r="L59"/>
  <c r="I56"/>
  <c r="K56"/>
  <c r="L56"/>
  <c r="I52"/>
  <c r="K52"/>
  <c r="L52"/>
  <c r="I53"/>
  <c r="K53"/>
  <c r="L53"/>
  <c r="I54"/>
  <c r="K54"/>
  <c r="L54"/>
  <c r="I51"/>
  <c r="K51"/>
  <c r="L51"/>
  <c r="N96"/>
  <c r="N91"/>
  <c r="N86"/>
  <c r="N81"/>
  <c r="N76"/>
  <c r="N71"/>
  <c r="N66"/>
  <c r="N61"/>
  <c r="N56"/>
  <c r="H56"/>
  <c r="H57"/>
  <c r="H58"/>
  <c r="H59"/>
  <c r="H61"/>
  <c r="H62"/>
  <c r="H63"/>
  <c r="H64"/>
  <c r="H66"/>
  <c r="H67"/>
  <c r="H68"/>
  <c r="H69"/>
  <c r="H71"/>
  <c r="H72"/>
  <c r="H73"/>
  <c r="H74"/>
  <c r="H76"/>
  <c r="H77"/>
  <c r="H78"/>
  <c r="H79"/>
  <c r="H81"/>
  <c r="H82"/>
  <c r="H83"/>
  <c r="H84"/>
  <c r="H86"/>
  <c r="H87"/>
  <c r="H88"/>
  <c r="H89"/>
  <c r="H91"/>
  <c r="H92"/>
  <c r="H93"/>
  <c r="H94"/>
  <c r="H96"/>
  <c r="H97"/>
  <c r="H98"/>
  <c r="H99"/>
  <c r="N51"/>
  <c r="H54"/>
  <c r="H53"/>
  <c r="H52"/>
  <c r="H51"/>
  <c r="H16"/>
  <c r="H17"/>
  <c r="H18"/>
  <c r="H19"/>
  <c r="H21"/>
  <c r="H22"/>
  <c r="H23"/>
  <c r="H24"/>
  <c r="H26"/>
  <c r="H27"/>
  <c r="H28"/>
  <c r="H29"/>
  <c r="H31"/>
  <c r="H32"/>
  <c r="H33"/>
  <c r="H34"/>
  <c r="H36"/>
  <c r="H37"/>
  <c r="H38"/>
  <c r="H39"/>
  <c r="H41"/>
  <c r="H42"/>
  <c r="H43"/>
  <c r="H44"/>
  <c r="H46"/>
  <c r="H47"/>
  <c r="H48"/>
  <c r="H49"/>
  <c r="I11"/>
  <c r="K11"/>
  <c r="L11"/>
  <c r="I12"/>
  <c r="K12"/>
  <c r="L12"/>
  <c r="I13"/>
  <c r="K13"/>
  <c r="L13"/>
  <c r="I14"/>
  <c r="K14"/>
  <c r="L14"/>
  <c r="N11"/>
  <c r="H4"/>
  <c r="I4"/>
  <c r="I41"/>
  <c r="K41"/>
  <c r="L41"/>
  <c r="I42"/>
  <c r="K42"/>
  <c r="L42"/>
  <c r="I43"/>
  <c r="K43"/>
  <c r="L43"/>
  <c r="I44"/>
  <c r="K44"/>
  <c r="L44"/>
  <c r="N41"/>
  <c r="I46"/>
  <c r="K46"/>
  <c r="L46"/>
  <c r="I47"/>
  <c r="K47"/>
  <c r="L47"/>
  <c r="I48"/>
  <c r="K48"/>
  <c r="L48"/>
  <c r="I49"/>
  <c r="K49"/>
  <c r="L49"/>
  <c r="N46"/>
  <c r="I36"/>
  <c r="K36"/>
  <c r="L36"/>
  <c r="I37"/>
  <c r="K37"/>
  <c r="L37"/>
  <c r="I38"/>
  <c r="K38"/>
  <c r="L38"/>
  <c r="I39"/>
  <c r="K39"/>
  <c r="L39"/>
  <c r="N36"/>
  <c r="I31"/>
  <c r="K31"/>
  <c r="L31"/>
  <c r="I32"/>
  <c r="K32"/>
  <c r="L32"/>
  <c r="I33"/>
  <c r="K33"/>
  <c r="L33"/>
  <c r="I34"/>
  <c r="K34"/>
  <c r="L34"/>
  <c r="N31"/>
  <c r="I26"/>
  <c r="K26"/>
  <c r="L26"/>
  <c r="I27"/>
  <c r="K27"/>
  <c r="L27"/>
  <c r="I28"/>
  <c r="K28"/>
  <c r="L28"/>
  <c r="I29"/>
  <c r="K29"/>
  <c r="L29"/>
  <c r="N26"/>
  <c r="I21"/>
  <c r="K21"/>
  <c r="L21"/>
  <c r="I22"/>
  <c r="K22"/>
  <c r="L22"/>
  <c r="I23"/>
  <c r="K23"/>
  <c r="L23"/>
  <c r="I24"/>
  <c r="K24"/>
  <c r="L24"/>
  <c r="N21"/>
  <c r="I16"/>
  <c r="K16"/>
  <c r="L16"/>
  <c r="I17"/>
  <c r="K17"/>
  <c r="L17"/>
  <c r="I18"/>
  <c r="K18"/>
  <c r="L18"/>
  <c r="I19"/>
  <c r="K19"/>
  <c r="L19"/>
  <c r="N16"/>
  <c r="H12"/>
  <c r="H13"/>
  <c r="H14"/>
  <c r="H11"/>
  <c r="H5"/>
  <c r="H6"/>
  <c r="H7"/>
  <c r="H8"/>
  <c r="H9"/>
  <c r="I9"/>
  <c r="I8"/>
  <c r="I7"/>
  <c r="I6"/>
  <c r="I5"/>
  <c r="J36" i="4"/>
  <c r="F2"/>
  <c r="H5"/>
  <c r="J5"/>
  <c r="H18"/>
  <c r="J18"/>
  <c r="H38"/>
  <c r="J38"/>
  <c r="H39"/>
  <c r="J39"/>
  <c r="H35"/>
  <c r="J35"/>
  <c r="H36"/>
  <c r="H37"/>
  <c r="J37"/>
  <c r="J44"/>
  <c r="J45"/>
  <c r="H19"/>
  <c r="J19"/>
  <c r="H20"/>
  <c r="J20"/>
  <c r="H21"/>
  <c r="J21"/>
  <c r="H22"/>
  <c r="J22"/>
  <c r="H23"/>
  <c r="J23"/>
  <c r="J27"/>
  <c r="J28"/>
  <c r="H2"/>
  <c r="J2"/>
  <c r="H3"/>
  <c r="J3"/>
  <c r="H4"/>
  <c r="J4"/>
  <c r="H6"/>
  <c r="J6"/>
  <c r="H7"/>
  <c r="J7"/>
  <c r="J11"/>
  <c r="J12"/>
  <c r="H40"/>
  <c r="H44"/>
  <c r="H45"/>
  <c r="H47"/>
  <c r="F35"/>
  <c r="H27"/>
  <c r="H28"/>
  <c r="H30"/>
  <c r="F18"/>
  <c r="H11"/>
  <c r="H12"/>
  <c r="H14"/>
</calcChain>
</file>

<file path=xl/sharedStrings.xml><?xml version="1.0" encoding="utf-8"?>
<sst xmlns="http://schemas.openxmlformats.org/spreadsheetml/2006/main" count="315" uniqueCount="131">
  <si>
    <t>E10, E9</t>
  </si>
  <si>
    <t>E11, E12</t>
  </si>
  <si>
    <t>F1, F2</t>
  </si>
  <si>
    <t>F3, F4</t>
  </si>
  <si>
    <t>F5, F6</t>
  </si>
  <si>
    <t>F7, F8</t>
  </si>
  <si>
    <t>F10, F9</t>
  </si>
  <si>
    <t>F11, F12</t>
  </si>
  <si>
    <t>G1, G2</t>
  </si>
  <si>
    <t>G3, G4</t>
  </si>
  <si>
    <t>G5, G6</t>
  </si>
  <si>
    <t>G7, G8</t>
  </si>
  <si>
    <t>G10, G9</t>
  </si>
  <si>
    <t>G11, G12</t>
  </si>
  <si>
    <t>H1, H2</t>
  </si>
  <si>
    <t>H3, H4</t>
  </si>
  <si>
    <t>H5, H6</t>
  </si>
  <si>
    <t>H7, H8</t>
  </si>
  <si>
    <t>diluted lib 1:10</t>
    <phoneticPr fontId="2" type="noConversion"/>
  </si>
  <si>
    <t># samples to pool</t>
    <phoneticPr fontId="2" type="noConversion"/>
  </si>
  <si>
    <t>YNP_1</t>
    <phoneticPr fontId="2" type="noConversion"/>
  </si>
  <si>
    <t>YNP_2</t>
    <phoneticPr fontId="2" type="noConversion"/>
  </si>
  <si>
    <t>YNP_3</t>
    <phoneticPr fontId="2" type="noConversion"/>
  </si>
  <si>
    <t>H10, H9</t>
  </si>
  <si>
    <t>H11, H12</t>
  </si>
  <si>
    <t>Average Conc. (nM)</t>
    <phoneticPr fontId="2" type="noConversion"/>
  </si>
  <si>
    <t>Concentration in dilution (nM)</t>
    <phoneticPr fontId="2" type="noConversion"/>
  </si>
  <si>
    <t>Original Dilution</t>
    <phoneticPr fontId="2" type="noConversion"/>
  </si>
  <si>
    <t xml:space="preserve">Undiluted Conc. (nm) </t>
    <phoneticPr fontId="2" type="noConversion"/>
  </si>
  <si>
    <t>STD Cp</t>
  </si>
  <si>
    <t>Samples</t>
  </si>
  <si>
    <t>MeanCp</t>
  </si>
  <si>
    <t>Mean conc</t>
  </si>
  <si>
    <t>STD conc</t>
  </si>
  <si>
    <t>Size Adjusted</t>
  </si>
  <si>
    <t>Dilution (in thousands)</t>
  </si>
  <si>
    <t>Frag Length</t>
  </si>
  <si>
    <t>ng/uL (using 4.07 nM/ng)</t>
  </si>
  <si>
    <t>A1, B1, C1</t>
  </si>
  <si>
    <t>A2, B2, C2</t>
  </si>
  <si>
    <t>A3, B3, C3</t>
  </si>
  <si>
    <t>A4, B4, C4</t>
  </si>
  <si>
    <t>A5, B5, C5</t>
  </si>
  <si>
    <t>A6, B6, C6</t>
  </si>
  <si>
    <t>A7, A8</t>
  </si>
  <si>
    <t>B7, B8</t>
  </si>
  <si>
    <t>C7, C8</t>
  </si>
  <si>
    <t>D7, D8</t>
  </si>
  <si>
    <t>A10, A9</t>
  </si>
  <si>
    <t>Experiment: WaynR-Bridget-kappa-060313-5pm  Active filter: SYBR Green I / HRM Dye (465-510)</t>
  </si>
  <si>
    <t>I1, I2</t>
  </si>
  <si>
    <t>I3, I4</t>
  </si>
  <si>
    <t>I5, I6</t>
  </si>
  <si>
    <t>I7, I8</t>
  </si>
  <si>
    <t>I10, I9</t>
  </si>
  <si>
    <t>I11, I12</t>
  </si>
  <si>
    <t>J1, J2</t>
  </si>
  <si>
    <t>J3, J4</t>
  </si>
  <si>
    <t>J5, J6</t>
  </si>
  <si>
    <t>J7, J8</t>
  </si>
  <si>
    <t>J10, J9</t>
  </si>
  <si>
    <t>J11, J12</t>
  </si>
  <si>
    <t>K1, K2</t>
  </si>
  <si>
    <t>K3, K4</t>
  </si>
  <si>
    <t>K5, K6</t>
  </si>
  <si>
    <t>K7, K8</t>
  </si>
  <si>
    <t>K10, K9</t>
  </si>
  <si>
    <t>K11, K12</t>
  </si>
  <si>
    <t>L1, L2</t>
  </si>
  <si>
    <t>L3, L4</t>
  </si>
  <si>
    <t>L5, L6</t>
  </si>
  <si>
    <t>L7, L8</t>
  </si>
  <si>
    <t>L10, L9</t>
  </si>
  <si>
    <t>L11, L12</t>
  </si>
  <si>
    <t>M1, M2</t>
  </si>
  <si>
    <t>M3, M4</t>
  </si>
  <si>
    <t>M5, M6</t>
  </si>
  <si>
    <t>N1, N2</t>
  </si>
  <si>
    <t>N3, N4</t>
  </si>
  <si>
    <t>N5, N6</t>
  </si>
  <si>
    <t>O1, O2</t>
  </si>
  <si>
    <t>O3, O4</t>
  </si>
  <si>
    <t>O5, O6</t>
  </si>
  <si>
    <t>P1, P2</t>
  </si>
  <si>
    <t>P3, P4</t>
  </si>
  <si>
    <t>P5, P6</t>
  </si>
  <si>
    <t>775M</t>
    <phoneticPr fontId="2" type="noConversion"/>
  </si>
  <si>
    <t>776F</t>
    <phoneticPr fontId="2" type="noConversion"/>
  </si>
  <si>
    <t>779F</t>
    <phoneticPr fontId="2" type="noConversion"/>
  </si>
  <si>
    <t>794M</t>
    <phoneticPr fontId="2" type="noConversion"/>
  </si>
  <si>
    <t>636M</t>
    <phoneticPr fontId="2" type="noConversion"/>
  </si>
  <si>
    <t>641M</t>
    <phoneticPr fontId="2" type="noConversion"/>
  </si>
  <si>
    <t>712M</t>
    <phoneticPr fontId="2" type="noConversion"/>
  </si>
  <si>
    <t>778M</t>
    <phoneticPr fontId="2" type="noConversion"/>
  </si>
  <si>
    <t>819F</t>
    <phoneticPr fontId="2" type="noConversion"/>
  </si>
  <si>
    <t>823F</t>
    <phoneticPr fontId="2" type="noConversion"/>
  </si>
  <si>
    <t>824M</t>
    <phoneticPr fontId="2" type="noConversion"/>
  </si>
  <si>
    <t>832F</t>
    <phoneticPr fontId="2" type="noConversion"/>
  </si>
  <si>
    <t>471F</t>
    <phoneticPr fontId="2" type="noConversion"/>
  </si>
  <si>
    <t>586M</t>
    <phoneticPr fontId="2" type="noConversion"/>
  </si>
  <si>
    <t>777M</t>
    <phoneticPr fontId="2" type="noConversion"/>
  </si>
  <si>
    <t>818F</t>
    <phoneticPr fontId="2" type="noConversion"/>
  </si>
  <si>
    <t>820F</t>
    <phoneticPr fontId="2" type="noConversion"/>
  </si>
  <si>
    <t>822F</t>
    <phoneticPr fontId="2" type="noConversion"/>
  </si>
  <si>
    <t>Concentration (nM)</t>
    <phoneticPr fontId="2" type="noConversion"/>
  </si>
  <si>
    <t>B10, B9</t>
  </si>
  <si>
    <t>C10, C9</t>
  </si>
  <si>
    <t>D10, D9</t>
  </si>
  <si>
    <t>standard1</t>
    <phoneticPr fontId="2" type="noConversion"/>
  </si>
  <si>
    <t>standard2</t>
  </si>
  <si>
    <t>standard3</t>
  </si>
  <si>
    <t>standard4</t>
  </si>
  <si>
    <t>standard5</t>
  </si>
  <si>
    <t>Name</t>
  </si>
  <si>
    <t>Final volume (uL)</t>
  </si>
  <si>
    <t>Final concentration (nM)</t>
  </si>
  <si>
    <t>Amount to add</t>
  </si>
  <si>
    <t>total volume of template</t>
  </si>
  <si>
    <t>water/buffer EB TO ADD</t>
  </si>
  <si>
    <t>DOUBLE CHECK Total volume (sum of above)</t>
  </si>
  <si>
    <t>% Error</t>
    <phoneticPr fontId="2" type="noConversion"/>
  </si>
  <si>
    <t>standard6</t>
  </si>
  <si>
    <t>pM</t>
    <phoneticPr fontId="2" type="noConversion"/>
  </si>
  <si>
    <t>A11, A12</t>
  </si>
  <si>
    <t>B11, B12</t>
  </si>
  <si>
    <t>C11, C12</t>
  </si>
  <si>
    <t>D11, D12</t>
  </si>
  <si>
    <t>E1, E2</t>
  </si>
  <si>
    <t>E3, E4</t>
  </si>
  <si>
    <t>E5, E6</t>
  </si>
  <si>
    <t>E7, E8</t>
  </si>
</sst>
</file>

<file path=xl/styles.xml><?xml version="1.0" encoding="utf-8"?>
<styleSheet xmlns="http://schemas.openxmlformats.org/spreadsheetml/2006/main">
  <numFmts count="5">
    <numFmt numFmtId="165" formatCode="0.00"/>
    <numFmt numFmtId="166" formatCode="0.00"/>
    <numFmt numFmtId="167" formatCode="0.000000"/>
    <numFmt numFmtId="171" formatCode="0.0"/>
    <numFmt numFmtId="173" formatCode="0.00000"/>
  </numFmts>
  <fonts count="5">
    <font>
      <sz val="10"/>
      <name val="Verdana"/>
    </font>
    <font>
      <b/>
      <sz val="10"/>
      <name val="Verdana"/>
    </font>
    <font>
      <sz val="8"/>
      <name val="Verdana"/>
    </font>
    <font>
      <b/>
      <sz val="12"/>
      <color indexed="8"/>
      <name val="Calibri"/>
      <family val="2"/>
    </font>
    <font>
      <b/>
      <u/>
      <sz val="12"/>
      <color indexed="8"/>
      <name val="Calibri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1" fontId="0" fillId="0" borderId="0" xfId="0" applyNumberFormat="1"/>
    <xf numFmtId="2" fontId="0" fillId="0" borderId="0" xfId="0" applyNumberFormat="1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Border="1"/>
    <xf numFmtId="0" fontId="0" fillId="0" borderId="0" xfId="0" applyBorder="1"/>
    <xf numFmtId="2" fontId="0" fillId="0" borderId="0" xfId="0" applyNumberFormat="1" applyBorder="1"/>
    <xf numFmtId="2" fontId="4" fillId="0" borderId="0" xfId="0" applyNumberFormat="1" applyFont="1" applyAlignment="1">
      <alignment horizontal="center" wrapText="1"/>
    </xf>
    <xf numFmtId="165" fontId="0" fillId="0" borderId="0" xfId="0" applyNumberFormat="1" applyBorder="1"/>
    <xf numFmtId="0" fontId="0" fillId="2" borderId="0" xfId="0" applyFill="1" applyBorder="1"/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Border="1"/>
    <xf numFmtId="0" fontId="0" fillId="6" borderId="0" xfId="0" applyFill="1" applyBorder="1"/>
    <xf numFmtId="0" fontId="0" fillId="7" borderId="0" xfId="0" applyFill="1" applyBorder="1"/>
    <xf numFmtId="0" fontId="0" fillId="8" borderId="0" xfId="0" applyFill="1" applyBorder="1"/>
    <xf numFmtId="0" fontId="0" fillId="9" borderId="0" xfId="0" applyFill="1" applyBorder="1"/>
    <xf numFmtId="0" fontId="0" fillId="10" borderId="0" xfId="0" applyFill="1" applyBorder="1"/>
    <xf numFmtId="0" fontId="0" fillId="11" borderId="0" xfId="0" applyFill="1" applyBorder="1"/>
    <xf numFmtId="0" fontId="0" fillId="12" borderId="0" xfId="0" applyFill="1" applyBorder="1"/>
    <xf numFmtId="0" fontId="0" fillId="13" borderId="0" xfId="0" applyFill="1" applyBorder="1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M157"/>
  <sheetViews>
    <sheetView topLeftCell="A19" workbookViewId="0">
      <selection activeCell="G51" sqref="G51:K54"/>
    </sheetView>
  </sheetViews>
  <sheetFormatPr baseColWidth="10" defaultRowHeight="13"/>
  <cols>
    <col min="4" max="4" width="12" bestFit="1" customWidth="1"/>
    <col min="5" max="5" width="12" customWidth="1"/>
    <col min="11" max="11" width="15.85546875" bestFit="1" customWidth="1"/>
  </cols>
  <sheetData>
    <row r="1" spans="1:13">
      <c r="A1" t="s">
        <v>49</v>
      </c>
    </row>
    <row r="3" spans="1:13">
      <c r="A3" t="s">
        <v>30</v>
      </c>
      <c r="B3" t="s">
        <v>31</v>
      </c>
      <c r="C3" t="s">
        <v>29</v>
      </c>
      <c r="D3" t="s">
        <v>32</v>
      </c>
      <c r="E3" t="s">
        <v>33</v>
      </c>
      <c r="M3" s="1"/>
    </row>
    <row r="4" spans="1:13">
      <c r="M4" s="1"/>
    </row>
    <row r="5" spans="1:13">
      <c r="A5" t="s">
        <v>38</v>
      </c>
      <c r="B5">
        <v>8.0477180839999995</v>
      </c>
      <c r="C5">
        <v>0.35183163899999997</v>
      </c>
      <c r="D5">
        <v>21.864908979999999</v>
      </c>
      <c r="E5">
        <v>4.6899851530000003</v>
      </c>
      <c r="M5" s="1"/>
    </row>
    <row r="6" spans="1:13">
      <c r="A6" t="s">
        <v>39</v>
      </c>
      <c r="B6">
        <v>11.53000391</v>
      </c>
      <c r="C6">
        <v>0.90581185500000005</v>
      </c>
      <c r="D6">
        <v>2.6151562510000002</v>
      </c>
      <c r="E6">
        <v>1.654218009</v>
      </c>
      <c r="M6" s="1"/>
    </row>
    <row r="7" spans="1:13">
      <c r="A7" t="s">
        <v>40</v>
      </c>
      <c r="B7">
        <v>15.51260922</v>
      </c>
      <c r="C7">
        <v>5.1341879999999996E-3</v>
      </c>
      <c r="D7" s="1">
        <v>0.181502152</v>
      </c>
      <c r="E7">
        <v>5.9555999999999997E-4</v>
      </c>
      <c r="M7" s="1"/>
    </row>
    <row r="8" spans="1:13">
      <c r="A8" t="s">
        <v>41</v>
      </c>
      <c r="B8">
        <v>18.749330199999999</v>
      </c>
      <c r="C8">
        <v>3.8846945000000001E-2</v>
      </c>
      <c r="D8">
        <v>2.2898166000000001E-2</v>
      </c>
      <c r="E8">
        <v>5.7169700000000003E-4</v>
      </c>
      <c r="K8" s="1"/>
      <c r="M8" s="1"/>
    </row>
    <row r="9" spans="1:13">
      <c r="A9" t="s">
        <v>42</v>
      </c>
      <c r="B9">
        <v>22.332649700000001</v>
      </c>
      <c r="C9">
        <v>9.3734564000000006E-2</v>
      </c>
      <c r="D9">
        <v>1.817525E-3</v>
      </c>
      <c r="E9">
        <v>1.3019E-4</v>
      </c>
      <c r="M9" s="1"/>
    </row>
    <row r="10" spans="1:13">
      <c r="A10" t="s">
        <v>43</v>
      </c>
      <c r="B10">
        <v>25.019663210000001</v>
      </c>
      <c r="C10">
        <v>0.274942674</v>
      </c>
      <c r="D10">
        <v>2.0035800000000001E-4</v>
      </c>
      <c r="E10" s="1">
        <v>4.6600000000000001E-5</v>
      </c>
      <c r="M10" s="1"/>
    </row>
    <row r="11" spans="1:13">
      <c r="A11" t="s">
        <v>44</v>
      </c>
      <c r="B11">
        <v>10.31107995</v>
      </c>
      <c r="C11">
        <v>0.15139558</v>
      </c>
      <c r="D11">
        <v>5.0686630800000003</v>
      </c>
      <c r="E11">
        <v>0.49009440300000001</v>
      </c>
      <c r="G11" t="s">
        <v>44</v>
      </c>
      <c r="H11">
        <v>10.31107995</v>
      </c>
      <c r="I11">
        <v>0.15139558</v>
      </c>
      <c r="J11">
        <v>5.0686630800000003</v>
      </c>
      <c r="K11">
        <v>0.49009440300000001</v>
      </c>
      <c r="M11" s="1"/>
    </row>
    <row r="12" spans="1:13">
      <c r="A12" t="s">
        <v>48</v>
      </c>
      <c r="B12">
        <v>9.9824266930000007</v>
      </c>
      <c r="C12">
        <v>0.119882845</v>
      </c>
      <c r="D12">
        <v>6.2490600069999998</v>
      </c>
      <c r="E12">
        <v>0.47873766000000001</v>
      </c>
      <c r="G12" t="s">
        <v>45</v>
      </c>
      <c r="H12">
        <v>11.36657106</v>
      </c>
      <c r="I12">
        <v>6.8242966000000002E-2</v>
      </c>
      <c r="J12">
        <v>2.5755215269999998</v>
      </c>
      <c r="K12">
        <v>0.112392257</v>
      </c>
      <c r="M12" s="1"/>
    </row>
    <row r="13" spans="1:13">
      <c r="A13" t="s">
        <v>123</v>
      </c>
      <c r="B13">
        <v>10.041047450000001</v>
      </c>
      <c r="C13">
        <v>8.2826879999999999E-3</v>
      </c>
      <c r="D13">
        <v>6.010278778</v>
      </c>
      <c r="E13">
        <v>3.1843083000000001E-2</v>
      </c>
      <c r="G13" t="s">
        <v>46</v>
      </c>
      <c r="H13">
        <v>12.909736240000001</v>
      </c>
      <c r="I13">
        <v>0.62891705499999995</v>
      </c>
      <c r="J13" s="1">
        <v>0.99839751499999996</v>
      </c>
      <c r="K13">
        <v>0.39115590700000002</v>
      </c>
      <c r="M13" s="1"/>
    </row>
    <row r="14" spans="1:13">
      <c r="A14" t="s">
        <v>105</v>
      </c>
      <c r="B14">
        <v>11.01085376</v>
      </c>
      <c r="C14">
        <v>6.3535136000000006E-2</v>
      </c>
      <c r="D14" s="1">
        <v>3.2333792369999999</v>
      </c>
      <c r="E14">
        <v>0.13137184199999999</v>
      </c>
      <c r="G14" t="s">
        <v>47</v>
      </c>
      <c r="H14">
        <v>13.10819834</v>
      </c>
      <c r="I14">
        <v>4.5752840000000003E-2</v>
      </c>
      <c r="J14">
        <v>0.84513015800000002</v>
      </c>
      <c r="K14">
        <v>2.4730385000000001E-2</v>
      </c>
      <c r="M14" s="1"/>
    </row>
    <row r="15" spans="1:13">
      <c r="A15" t="s">
        <v>124</v>
      </c>
      <c r="B15">
        <v>11.03150874</v>
      </c>
      <c r="C15">
        <v>5.3490296999999999E-2</v>
      </c>
      <c r="D15">
        <v>3.1905564819999999</v>
      </c>
      <c r="E15">
        <v>0.10914602599999999</v>
      </c>
      <c r="M15" s="1"/>
    </row>
    <row r="16" spans="1:13">
      <c r="A16" t="s">
        <v>45</v>
      </c>
      <c r="B16">
        <v>11.36657106</v>
      </c>
      <c r="C16">
        <v>6.8242966000000002E-2</v>
      </c>
      <c r="D16">
        <v>2.5755215269999998</v>
      </c>
      <c r="E16">
        <v>0.112392257</v>
      </c>
      <c r="G16" t="s">
        <v>48</v>
      </c>
      <c r="H16">
        <v>9.9824266930000007</v>
      </c>
      <c r="I16">
        <v>0.119882845</v>
      </c>
      <c r="J16">
        <v>6.2490600069999998</v>
      </c>
      <c r="K16">
        <v>0.47873766000000001</v>
      </c>
      <c r="M16" s="1"/>
    </row>
    <row r="17" spans="1:13">
      <c r="A17" t="s">
        <v>106</v>
      </c>
      <c r="B17">
        <v>11.957650839999999</v>
      </c>
      <c r="C17">
        <v>7.0490771999999993E-2</v>
      </c>
      <c r="D17">
        <v>1.7647200830000001</v>
      </c>
      <c r="E17">
        <v>7.9544870000000004E-2</v>
      </c>
      <c r="G17" t="s">
        <v>105</v>
      </c>
      <c r="H17">
        <v>11.01085376</v>
      </c>
      <c r="I17">
        <v>6.3535136000000006E-2</v>
      </c>
      <c r="J17" s="1">
        <v>3.2333792369999999</v>
      </c>
      <c r="K17">
        <v>0.13137184199999999</v>
      </c>
      <c r="M17" s="1"/>
    </row>
    <row r="18" spans="1:13">
      <c r="A18" t="s">
        <v>125</v>
      </c>
      <c r="B18">
        <v>12.095657989999999</v>
      </c>
      <c r="C18">
        <v>2.0853070000000001E-2</v>
      </c>
      <c r="D18">
        <v>1.614863293</v>
      </c>
      <c r="E18">
        <v>2.1539921E-2</v>
      </c>
      <c r="G18" t="s">
        <v>106</v>
      </c>
      <c r="H18">
        <v>11.957650839999999</v>
      </c>
      <c r="I18">
        <v>7.0490771999999993E-2</v>
      </c>
      <c r="J18">
        <v>1.7647200830000001</v>
      </c>
      <c r="K18">
        <v>7.9544870000000004E-2</v>
      </c>
      <c r="M18" s="1"/>
    </row>
    <row r="19" spans="1:13">
      <c r="A19" t="s">
        <v>46</v>
      </c>
      <c r="B19">
        <v>12.909736240000001</v>
      </c>
      <c r="C19">
        <v>0.62891705499999995</v>
      </c>
      <c r="D19" s="1">
        <v>0.99839751499999996</v>
      </c>
      <c r="E19">
        <v>0.39115590700000002</v>
      </c>
      <c r="G19" t="s">
        <v>107</v>
      </c>
      <c r="H19">
        <v>12.99186115</v>
      </c>
      <c r="I19">
        <v>4.8634226000000003E-2</v>
      </c>
      <c r="J19">
        <v>0.91044642399999998</v>
      </c>
      <c r="K19">
        <v>2.8318978000000002E-2</v>
      </c>
      <c r="M19" s="1"/>
    </row>
    <row r="20" spans="1:13">
      <c r="A20" t="s">
        <v>107</v>
      </c>
      <c r="B20">
        <v>12.99186115</v>
      </c>
      <c r="C20">
        <v>4.8634226000000003E-2</v>
      </c>
      <c r="D20">
        <v>0.91044642399999998</v>
      </c>
      <c r="E20">
        <v>2.8318978000000002E-2</v>
      </c>
      <c r="M20" s="1"/>
    </row>
    <row r="21" spans="1:13">
      <c r="A21" t="s">
        <v>126</v>
      </c>
      <c r="B21">
        <v>13.08992108</v>
      </c>
      <c r="C21">
        <v>5.2510439999999999E-3</v>
      </c>
      <c r="D21">
        <v>0.85488814800000001</v>
      </c>
      <c r="E21">
        <v>2.8714769999999999E-3</v>
      </c>
      <c r="G21" t="s">
        <v>123</v>
      </c>
      <c r="H21">
        <v>10.041047450000001</v>
      </c>
      <c r="I21">
        <v>8.2826879999999999E-3</v>
      </c>
      <c r="J21">
        <v>6.010278778</v>
      </c>
      <c r="K21">
        <v>3.1843083000000001E-2</v>
      </c>
      <c r="M21" s="1"/>
    </row>
    <row r="22" spans="1:13">
      <c r="A22" t="s">
        <v>47</v>
      </c>
      <c r="B22">
        <v>13.10819834</v>
      </c>
      <c r="C22">
        <v>4.5752840000000003E-2</v>
      </c>
      <c r="D22">
        <v>0.84513015800000002</v>
      </c>
      <c r="E22">
        <v>2.4730385000000001E-2</v>
      </c>
      <c r="G22" t="s">
        <v>124</v>
      </c>
      <c r="H22">
        <v>11.03150874</v>
      </c>
      <c r="I22">
        <v>5.3490296999999999E-2</v>
      </c>
      <c r="J22">
        <v>3.1905564819999999</v>
      </c>
      <c r="K22">
        <v>0.10914602599999999</v>
      </c>
      <c r="M22" s="1"/>
    </row>
    <row r="23" spans="1:13">
      <c r="A23" t="s">
        <v>127</v>
      </c>
      <c r="B23">
        <v>10.333975860000001</v>
      </c>
      <c r="C23">
        <v>0.130541782</v>
      </c>
      <c r="D23">
        <v>4.9919710029999997</v>
      </c>
      <c r="E23">
        <v>0.41635953399999998</v>
      </c>
      <c r="G23" t="s">
        <v>125</v>
      </c>
      <c r="H23">
        <v>12.095657989999999</v>
      </c>
      <c r="I23">
        <v>2.0853070000000001E-2</v>
      </c>
      <c r="J23">
        <v>1.614863293</v>
      </c>
      <c r="K23">
        <v>2.1539921E-2</v>
      </c>
      <c r="M23" s="1"/>
    </row>
    <row r="24" spans="1:13">
      <c r="A24" t="s">
        <v>128</v>
      </c>
      <c r="B24">
        <v>8.9439374199999992</v>
      </c>
      <c r="C24">
        <v>7.2492889999999999E-3</v>
      </c>
      <c r="D24">
        <v>12.12476618</v>
      </c>
      <c r="E24">
        <v>5.6223574999999998E-2</v>
      </c>
      <c r="G24" t="s">
        <v>126</v>
      </c>
      <c r="H24">
        <v>13.08992108</v>
      </c>
      <c r="I24">
        <v>5.2510439999999999E-3</v>
      </c>
      <c r="J24">
        <v>0.85488814800000001</v>
      </c>
      <c r="K24">
        <v>2.8714769999999999E-3</v>
      </c>
      <c r="M24" s="1"/>
    </row>
    <row r="25" spans="1:13">
      <c r="A25" t="s">
        <v>129</v>
      </c>
      <c r="B25">
        <v>8.5821892569999996</v>
      </c>
      <c r="C25">
        <v>3.0430539999999999E-2</v>
      </c>
      <c r="D25">
        <v>15.28292824</v>
      </c>
      <c r="E25">
        <v>0.29746783999999998</v>
      </c>
      <c r="M25" s="1"/>
    </row>
    <row r="26" spans="1:13">
      <c r="A26" t="s">
        <v>130</v>
      </c>
      <c r="B26">
        <v>9.9386366749999997</v>
      </c>
      <c r="C26">
        <v>1.7611790000000001E-3</v>
      </c>
      <c r="D26">
        <v>6.4171417670000004</v>
      </c>
      <c r="E26">
        <v>7.229302E-3</v>
      </c>
      <c r="G26" t="s">
        <v>127</v>
      </c>
      <c r="H26">
        <v>10.333975860000001</v>
      </c>
      <c r="I26">
        <v>0.130541782</v>
      </c>
      <c r="J26">
        <v>4.9919710029999997</v>
      </c>
      <c r="K26">
        <v>0.41635953399999998</v>
      </c>
      <c r="M26" s="1"/>
    </row>
    <row r="27" spans="1:13">
      <c r="A27" t="s">
        <v>0</v>
      </c>
      <c r="B27">
        <v>9.797971596</v>
      </c>
      <c r="C27">
        <v>1.1707742E-2</v>
      </c>
      <c r="D27">
        <v>7.0214149490000004</v>
      </c>
      <c r="E27">
        <v>5.2582947999999997E-2</v>
      </c>
      <c r="G27" t="s">
        <v>2</v>
      </c>
      <c r="H27">
        <v>11.42573984</v>
      </c>
      <c r="I27">
        <v>9.0015619999999994E-3</v>
      </c>
      <c r="J27">
        <v>2.4787042609999999</v>
      </c>
      <c r="K27">
        <v>1.4272215E-2</v>
      </c>
      <c r="M27" s="1"/>
    </row>
    <row r="28" spans="1:13">
      <c r="A28" t="s">
        <v>1</v>
      </c>
      <c r="B28">
        <v>9.6592957110000004</v>
      </c>
      <c r="C28">
        <v>8.6569839999999995E-3</v>
      </c>
      <c r="D28">
        <v>7.6726666809999999</v>
      </c>
      <c r="E28">
        <v>4.2487575E-2</v>
      </c>
      <c r="G28" t="s">
        <v>8</v>
      </c>
      <c r="H28">
        <v>12.44151396</v>
      </c>
      <c r="I28">
        <v>4.2925103999999999E-2</v>
      </c>
      <c r="J28">
        <v>1.2945498550000001</v>
      </c>
      <c r="K28">
        <v>3.5540766000000001E-2</v>
      </c>
      <c r="M28" s="1"/>
    </row>
    <row r="29" spans="1:13">
      <c r="A29" t="s">
        <v>2</v>
      </c>
      <c r="B29">
        <v>11.42573984</v>
      </c>
      <c r="C29">
        <v>9.0015619999999994E-3</v>
      </c>
      <c r="D29">
        <v>2.4787042609999999</v>
      </c>
      <c r="E29">
        <v>1.4272215E-2</v>
      </c>
      <c r="G29" t="s">
        <v>14</v>
      </c>
      <c r="H29">
        <v>13.47465044</v>
      </c>
      <c r="I29">
        <v>4.263597E-3</v>
      </c>
      <c r="J29">
        <v>0.66839048099999998</v>
      </c>
      <c r="K29">
        <v>1.822876E-3</v>
      </c>
      <c r="M29" s="1"/>
    </row>
    <row r="30" spans="1:13">
      <c r="A30" t="s">
        <v>3</v>
      </c>
      <c r="B30">
        <v>9.9327262249999997</v>
      </c>
      <c r="C30">
        <v>0.146802986</v>
      </c>
      <c r="D30">
        <v>6.4556523610000003</v>
      </c>
      <c r="E30">
        <v>0.60532501699999997</v>
      </c>
      <c r="M30" s="1"/>
    </row>
    <row r="31" spans="1:13">
      <c r="A31" t="s">
        <v>4</v>
      </c>
      <c r="B31">
        <v>9.58959969</v>
      </c>
      <c r="C31">
        <v>1.3935695E-2</v>
      </c>
      <c r="D31">
        <v>8.0225665950000007</v>
      </c>
      <c r="E31">
        <v>7.1513400000000005E-2</v>
      </c>
      <c r="G31" t="s">
        <v>128</v>
      </c>
      <c r="H31">
        <v>8.9439374199999992</v>
      </c>
      <c r="I31">
        <v>7.2492889999999999E-3</v>
      </c>
      <c r="J31">
        <v>12.12476618</v>
      </c>
      <c r="K31">
        <v>5.6223574999999998E-2</v>
      </c>
      <c r="M31" s="1"/>
    </row>
    <row r="32" spans="1:13">
      <c r="A32" t="s">
        <v>5</v>
      </c>
      <c r="B32">
        <v>11.23442996</v>
      </c>
      <c r="C32">
        <v>3.2821307000000001E-2</v>
      </c>
      <c r="D32">
        <v>2.8016588740000001</v>
      </c>
      <c r="E32">
        <v>5.8815315999999999E-2</v>
      </c>
      <c r="G32" t="s">
        <v>3</v>
      </c>
      <c r="H32">
        <v>9.9327262249999997</v>
      </c>
      <c r="I32">
        <v>0.146802986</v>
      </c>
      <c r="J32">
        <v>6.4556523610000003</v>
      </c>
      <c r="K32">
        <v>0.60532501699999997</v>
      </c>
      <c r="M32" s="1"/>
    </row>
    <row r="33" spans="1:13">
      <c r="A33" t="s">
        <v>6</v>
      </c>
      <c r="B33">
        <v>10.82539772</v>
      </c>
      <c r="C33">
        <v>5.876338E-3</v>
      </c>
      <c r="D33">
        <v>3.63914157</v>
      </c>
      <c r="E33">
        <v>1.367905E-2</v>
      </c>
      <c r="G33" t="s">
        <v>9</v>
      </c>
      <c r="H33">
        <v>11.00826749</v>
      </c>
      <c r="I33">
        <v>2.4120854000000001E-2</v>
      </c>
      <c r="J33">
        <v>3.237588556</v>
      </c>
      <c r="K33">
        <v>4.9951475000000002E-2</v>
      </c>
      <c r="M33" s="1"/>
    </row>
    <row r="34" spans="1:13">
      <c r="A34" t="s">
        <v>7</v>
      </c>
      <c r="B34">
        <v>10.59658941</v>
      </c>
      <c r="C34">
        <v>3.8112265999999999E-2</v>
      </c>
      <c r="D34">
        <v>4.2133289779999998</v>
      </c>
      <c r="E34">
        <v>0.102706596</v>
      </c>
      <c r="G34" t="s">
        <v>15</v>
      </c>
      <c r="H34">
        <v>12.017713199999999</v>
      </c>
      <c r="I34">
        <v>7.4242320000000001E-2</v>
      </c>
      <c r="J34">
        <v>1.6983003249999999</v>
      </c>
      <c r="K34">
        <v>8.0622087999999995E-2</v>
      </c>
      <c r="M34" s="1"/>
    </row>
    <row r="35" spans="1:13">
      <c r="A35" t="s">
        <v>8</v>
      </c>
      <c r="B35">
        <v>12.44151396</v>
      </c>
      <c r="C35">
        <v>4.2925103999999999E-2</v>
      </c>
      <c r="D35">
        <v>1.2945498550000001</v>
      </c>
      <c r="E35">
        <v>3.5540766000000001E-2</v>
      </c>
      <c r="M35" s="1"/>
    </row>
    <row r="36" spans="1:13">
      <c r="A36" t="s">
        <v>9</v>
      </c>
      <c r="B36">
        <v>11.00826749</v>
      </c>
      <c r="C36">
        <v>2.4120854000000001E-2</v>
      </c>
      <c r="D36">
        <v>3.237588556</v>
      </c>
      <c r="E36">
        <v>4.9951475000000002E-2</v>
      </c>
      <c r="G36" t="s">
        <v>129</v>
      </c>
      <c r="H36">
        <v>8.5821892569999996</v>
      </c>
      <c r="I36">
        <v>3.0430539999999999E-2</v>
      </c>
      <c r="J36">
        <v>15.28292824</v>
      </c>
      <c r="K36">
        <v>0.29746783999999998</v>
      </c>
      <c r="M36" s="1"/>
    </row>
    <row r="37" spans="1:13">
      <c r="A37" t="s">
        <v>10</v>
      </c>
      <c r="B37">
        <v>10.62622335</v>
      </c>
      <c r="C37">
        <v>1.1945411E-2</v>
      </c>
      <c r="D37">
        <v>4.1336605740000003</v>
      </c>
      <c r="E37">
        <v>3.1585146000000001E-2</v>
      </c>
      <c r="G37" t="s">
        <v>4</v>
      </c>
      <c r="H37">
        <v>9.58959969</v>
      </c>
      <c r="I37">
        <v>1.3935695E-2</v>
      </c>
      <c r="J37">
        <v>8.0225665950000007</v>
      </c>
      <c r="K37">
        <v>7.1513400000000005E-2</v>
      </c>
      <c r="M37" s="1"/>
    </row>
    <row r="38" spans="1:13">
      <c r="A38" t="s">
        <v>11</v>
      </c>
      <c r="B38">
        <v>12.22222616</v>
      </c>
      <c r="C38">
        <v>1.9365750000000001E-3</v>
      </c>
      <c r="D38">
        <v>1.4892091940000001</v>
      </c>
      <c r="E38">
        <v>1.8447660000000001E-3</v>
      </c>
      <c r="G38" t="s">
        <v>10</v>
      </c>
      <c r="H38">
        <v>10.62622335</v>
      </c>
      <c r="I38">
        <v>1.1945411E-2</v>
      </c>
      <c r="J38">
        <v>4.1336605740000003</v>
      </c>
      <c r="K38">
        <v>3.1585146000000001E-2</v>
      </c>
      <c r="M38" s="1"/>
    </row>
    <row r="39" spans="1:13">
      <c r="A39" t="s">
        <v>12</v>
      </c>
      <c r="B39">
        <v>11.82421888</v>
      </c>
      <c r="C39">
        <v>6.2811753999999997E-2</v>
      </c>
      <c r="D39">
        <v>1.92175512</v>
      </c>
      <c r="E39">
        <v>7.7192188999999994E-2</v>
      </c>
      <c r="G39" t="s">
        <v>16</v>
      </c>
      <c r="H39">
        <v>11.62699538</v>
      </c>
      <c r="I39">
        <v>3.1968864999999999E-2</v>
      </c>
      <c r="J39">
        <v>2.1795021600000002</v>
      </c>
      <c r="K39">
        <v>4.4566186000000001E-2</v>
      </c>
      <c r="M39" s="1"/>
    </row>
    <row r="40" spans="1:13">
      <c r="A40" t="s">
        <v>13</v>
      </c>
      <c r="B40">
        <v>11.62536339</v>
      </c>
      <c r="C40">
        <v>9.9486999999999991E-4</v>
      </c>
      <c r="D40">
        <v>2.1815507369999998</v>
      </c>
      <c r="E40">
        <v>1.388298E-3</v>
      </c>
      <c r="M40" s="1"/>
    </row>
    <row r="41" spans="1:13">
      <c r="A41" t="s">
        <v>14</v>
      </c>
      <c r="B41">
        <v>13.47465044</v>
      </c>
      <c r="C41">
        <v>4.263597E-3</v>
      </c>
      <c r="D41">
        <v>0.66839048099999998</v>
      </c>
      <c r="E41">
        <v>1.822876E-3</v>
      </c>
      <c r="G41" t="s">
        <v>130</v>
      </c>
      <c r="H41">
        <v>9.9386366749999997</v>
      </c>
      <c r="I41">
        <v>1.7611790000000001E-3</v>
      </c>
      <c r="J41">
        <v>6.4171417670000004</v>
      </c>
      <c r="K41">
        <v>7.229302E-3</v>
      </c>
      <c r="M41" s="1"/>
    </row>
    <row r="42" spans="1:13">
      <c r="A42" t="s">
        <v>15</v>
      </c>
      <c r="B42">
        <v>12.017713199999999</v>
      </c>
      <c r="C42">
        <v>7.4242320000000001E-2</v>
      </c>
      <c r="D42">
        <v>1.6983003249999999</v>
      </c>
      <c r="E42">
        <v>8.0622087999999995E-2</v>
      </c>
      <c r="G42" t="s">
        <v>5</v>
      </c>
      <c r="H42">
        <v>11.23442996</v>
      </c>
      <c r="I42">
        <v>3.2821307000000001E-2</v>
      </c>
      <c r="J42">
        <v>2.8016588740000001</v>
      </c>
      <c r="K42">
        <v>5.8815315999999999E-2</v>
      </c>
      <c r="M42" s="1"/>
    </row>
    <row r="43" spans="1:13">
      <c r="A43" t="s">
        <v>16</v>
      </c>
      <c r="B43">
        <v>11.62699538</v>
      </c>
      <c r="C43">
        <v>3.1968864999999999E-2</v>
      </c>
      <c r="D43">
        <v>2.1795021600000002</v>
      </c>
      <c r="E43">
        <v>4.4566186000000001E-2</v>
      </c>
      <c r="G43" t="s">
        <v>11</v>
      </c>
      <c r="H43">
        <v>12.22222616</v>
      </c>
      <c r="I43">
        <v>1.9365750000000001E-3</v>
      </c>
      <c r="J43">
        <v>1.4892091940000001</v>
      </c>
      <c r="K43">
        <v>1.8447660000000001E-3</v>
      </c>
      <c r="M43" s="1"/>
    </row>
    <row r="44" spans="1:13">
      <c r="A44" t="s">
        <v>17</v>
      </c>
      <c r="B44">
        <v>13.223184140000001</v>
      </c>
      <c r="C44">
        <v>1.3924440999999999E-2</v>
      </c>
      <c r="D44">
        <v>0.78504748599999996</v>
      </c>
      <c r="E44">
        <v>6.9922860000000003E-3</v>
      </c>
      <c r="G44" t="s">
        <v>17</v>
      </c>
      <c r="H44">
        <v>13.223184140000001</v>
      </c>
      <c r="I44">
        <v>1.3924440999999999E-2</v>
      </c>
      <c r="J44">
        <v>0.78504748599999996</v>
      </c>
      <c r="K44">
        <v>6.9922860000000003E-3</v>
      </c>
      <c r="M44" s="1"/>
    </row>
    <row r="45" spans="1:13">
      <c r="A45" t="s">
        <v>23</v>
      </c>
      <c r="B45">
        <v>12.877453040000001</v>
      </c>
      <c r="C45">
        <v>1.8150434999999999E-2</v>
      </c>
      <c r="D45">
        <v>0.97936994799999999</v>
      </c>
      <c r="E45">
        <v>1.1370388E-2</v>
      </c>
      <c r="M45" s="1"/>
    </row>
    <row r="46" spans="1:13">
      <c r="A46" t="s">
        <v>24</v>
      </c>
      <c r="B46">
        <v>12.573049210000001</v>
      </c>
      <c r="C46">
        <v>4.7216675E-2</v>
      </c>
      <c r="D46">
        <v>1.1901321760000001</v>
      </c>
      <c r="E46">
        <v>3.5939811000000002E-2</v>
      </c>
      <c r="G46" t="s">
        <v>0</v>
      </c>
      <c r="H46">
        <v>9.797971596</v>
      </c>
      <c r="I46">
        <v>1.1707742E-2</v>
      </c>
      <c r="J46">
        <v>7.0214149490000004</v>
      </c>
      <c r="K46">
        <v>5.2582947999999997E-2</v>
      </c>
      <c r="M46" s="1"/>
    </row>
    <row r="47" spans="1:13">
      <c r="A47" t="s">
        <v>50</v>
      </c>
      <c r="B47">
        <v>7.9148675879999999</v>
      </c>
      <c r="C47">
        <v>1.0074870999999999E-2</v>
      </c>
      <c r="D47">
        <v>23.418189030000001</v>
      </c>
      <c r="E47">
        <v>0.15091798300000001</v>
      </c>
      <c r="G47" t="s">
        <v>6</v>
      </c>
      <c r="H47">
        <v>10.82539772</v>
      </c>
      <c r="I47">
        <v>5.876338E-3</v>
      </c>
      <c r="J47">
        <v>3.63914157</v>
      </c>
      <c r="K47">
        <v>1.367905E-2</v>
      </c>
      <c r="M47" s="1"/>
    </row>
    <row r="48" spans="1:13">
      <c r="A48" t="s">
        <v>51</v>
      </c>
      <c r="B48">
        <v>8.8328452090000003</v>
      </c>
      <c r="C48">
        <v>4.2869487999999997E-2</v>
      </c>
      <c r="D48">
        <v>13.020100190000001</v>
      </c>
      <c r="E48">
        <v>0.35699276099999999</v>
      </c>
      <c r="G48" t="s">
        <v>12</v>
      </c>
      <c r="H48">
        <v>11.82421888</v>
      </c>
      <c r="I48">
        <v>6.2811753999999997E-2</v>
      </c>
      <c r="J48">
        <v>1.92175512</v>
      </c>
      <c r="K48">
        <v>7.7192188999999994E-2</v>
      </c>
      <c r="M48" s="1"/>
    </row>
    <row r="49" spans="1:13">
      <c r="A49" t="s">
        <v>52</v>
      </c>
      <c r="B49">
        <v>9.2751556920000002</v>
      </c>
      <c r="C49">
        <v>6.9895453999999996E-2</v>
      </c>
      <c r="D49">
        <v>9.8146519390000009</v>
      </c>
      <c r="E49">
        <v>0.43866238099999999</v>
      </c>
      <c r="G49" t="s">
        <v>23</v>
      </c>
      <c r="H49">
        <v>12.877453040000001</v>
      </c>
      <c r="I49">
        <v>1.8150434999999999E-2</v>
      </c>
      <c r="J49">
        <v>0.97936994799999999</v>
      </c>
      <c r="K49">
        <v>1.1370388E-2</v>
      </c>
      <c r="M49" s="1"/>
    </row>
    <row r="50" spans="1:13">
      <c r="A50" t="s">
        <v>53</v>
      </c>
      <c r="B50">
        <v>9.9752986319999994</v>
      </c>
      <c r="C50">
        <v>0.13550521600000001</v>
      </c>
      <c r="D50">
        <v>6.280177707</v>
      </c>
      <c r="E50">
        <v>0.54367056899999999</v>
      </c>
      <c r="M50" s="1"/>
    </row>
    <row r="51" spans="1:13">
      <c r="A51" t="s">
        <v>54</v>
      </c>
      <c r="B51">
        <v>10.02124719</v>
      </c>
      <c r="C51">
        <v>0.25243120499999999</v>
      </c>
      <c r="D51">
        <v>6.1265617780000001</v>
      </c>
      <c r="E51">
        <v>0.98498490500000002</v>
      </c>
      <c r="G51" t="s">
        <v>1</v>
      </c>
      <c r="H51">
        <v>9.6592957110000004</v>
      </c>
      <c r="I51">
        <v>8.6569839999999995E-3</v>
      </c>
      <c r="J51">
        <v>7.6726666809999999</v>
      </c>
      <c r="K51">
        <v>4.2487575E-2</v>
      </c>
      <c r="M51" s="1"/>
    </row>
    <row r="52" spans="1:13">
      <c r="A52" t="s">
        <v>55</v>
      </c>
      <c r="B52">
        <v>10.171938949999999</v>
      </c>
      <c r="C52">
        <v>1.4533973E-2</v>
      </c>
      <c r="D52">
        <v>5.527630684</v>
      </c>
      <c r="E52">
        <v>5.1388783E-2</v>
      </c>
      <c r="G52" t="s">
        <v>7</v>
      </c>
      <c r="H52">
        <v>10.59658941</v>
      </c>
      <c r="I52">
        <v>3.8112265999999999E-2</v>
      </c>
      <c r="J52">
        <v>4.2133289779999998</v>
      </c>
      <c r="K52">
        <v>0.102706596</v>
      </c>
    </row>
    <row r="53" spans="1:13">
      <c r="A53" t="s">
        <v>56</v>
      </c>
      <c r="B53">
        <v>8.8687191829999996</v>
      </c>
      <c r="C53">
        <v>1.1498559E-2</v>
      </c>
      <c r="D53">
        <v>12.72250691</v>
      </c>
      <c r="E53">
        <v>9.3575768000000004E-2</v>
      </c>
      <c r="G53" t="s">
        <v>13</v>
      </c>
      <c r="H53">
        <v>11.62536339</v>
      </c>
      <c r="I53">
        <v>9.9486999999999991E-4</v>
      </c>
      <c r="J53">
        <v>2.1815507369999998</v>
      </c>
      <c r="K53">
        <v>1.388298E-3</v>
      </c>
    </row>
    <row r="54" spans="1:13">
      <c r="A54" t="s">
        <v>57</v>
      </c>
      <c r="B54">
        <v>9.8872891379999999</v>
      </c>
      <c r="C54">
        <v>0.12137727</v>
      </c>
      <c r="D54">
        <v>6.6414072019999999</v>
      </c>
      <c r="E54">
        <v>0.51512504800000003</v>
      </c>
      <c r="G54" t="s">
        <v>24</v>
      </c>
      <c r="H54">
        <v>12.573049210000001</v>
      </c>
      <c r="I54">
        <v>4.7216675E-2</v>
      </c>
      <c r="J54">
        <v>1.1901321760000001</v>
      </c>
      <c r="K54">
        <v>3.5939811000000002E-2</v>
      </c>
    </row>
    <row r="55" spans="1:13">
      <c r="A55" t="s">
        <v>58</v>
      </c>
      <c r="B55">
        <v>10.106556879999999</v>
      </c>
      <c r="C55">
        <v>0.123640295</v>
      </c>
      <c r="D55">
        <v>5.7726028039999999</v>
      </c>
      <c r="E55">
        <v>0.45606894999999997</v>
      </c>
    </row>
    <row r="56" spans="1:13">
      <c r="A56" t="s">
        <v>59</v>
      </c>
      <c r="B56">
        <v>10.9083746</v>
      </c>
      <c r="C56">
        <v>9.6071142999999998E-2</v>
      </c>
      <c r="D56">
        <v>3.454269048</v>
      </c>
      <c r="E56">
        <v>0.21214221599999999</v>
      </c>
      <c r="M56" s="1"/>
    </row>
    <row r="57" spans="1:13">
      <c r="A57" t="s">
        <v>60</v>
      </c>
      <c r="B57">
        <v>11.233235369999999</v>
      </c>
      <c r="C57">
        <v>2.6083371000000001E-2</v>
      </c>
      <c r="D57">
        <v>2.8036867139999999</v>
      </c>
      <c r="E57">
        <v>4.6776128E-2</v>
      </c>
      <c r="M57" s="1"/>
    </row>
    <row r="58" spans="1:13">
      <c r="A58" t="s">
        <v>61</v>
      </c>
      <c r="B58">
        <v>11.155136199999999</v>
      </c>
      <c r="C58">
        <v>9.1839637000000002E-2</v>
      </c>
      <c r="D58">
        <v>2.9496464850000002</v>
      </c>
      <c r="E58">
        <v>0.17318155700000001</v>
      </c>
      <c r="M58" s="1"/>
    </row>
    <row r="59" spans="1:13">
      <c r="A59" t="s">
        <v>62</v>
      </c>
      <c r="B59">
        <v>9.6825148809999995</v>
      </c>
      <c r="C59">
        <v>2.991833E-2</v>
      </c>
      <c r="D59">
        <v>7.5601851580000003</v>
      </c>
      <c r="E59">
        <v>0.14467532999999999</v>
      </c>
      <c r="M59" s="1"/>
    </row>
    <row r="60" spans="1:13">
      <c r="A60" t="s">
        <v>63</v>
      </c>
      <c r="B60">
        <v>10.93181352</v>
      </c>
      <c r="C60">
        <v>5.2537490999999999E-2</v>
      </c>
      <c r="D60">
        <v>3.4006152030000001</v>
      </c>
      <c r="E60">
        <v>0.114260546</v>
      </c>
      <c r="M60" s="1"/>
    </row>
    <row r="61" spans="1:13">
      <c r="A61" t="s">
        <v>64</v>
      </c>
      <c r="B61">
        <v>11.02124747</v>
      </c>
      <c r="C61">
        <v>2.6599501000000001E-2</v>
      </c>
      <c r="D61">
        <v>3.2108600439999999</v>
      </c>
      <c r="E61">
        <v>5.4629235999999998E-2</v>
      </c>
      <c r="M61" s="1"/>
    </row>
    <row r="62" spans="1:13">
      <c r="A62" t="s">
        <v>65</v>
      </c>
      <c r="B62">
        <v>11.72452618</v>
      </c>
      <c r="C62">
        <v>0.15603217999999999</v>
      </c>
      <c r="D62">
        <v>2.0525715959999999</v>
      </c>
      <c r="E62">
        <v>0.20452363000000001</v>
      </c>
    </row>
    <row r="63" spans="1:13">
      <c r="A63" t="s">
        <v>66</v>
      </c>
      <c r="B63">
        <v>12.13131529</v>
      </c>
      <c r="C63">
        <v>6.0782145000000003E-2</v>
      </c>
      <c r="D63">
        <v>1.5789736350000001</v>
      </c>
      <c r="E63">
        <v>6.1375170999999999E-2</v>
      </c>
    </row>
    <row r="64" spans="1:13">
      <c r="A64" t="s">
        <v>67</v>
      </c>
      <c r="B64">
        <v>12.24333158</v>
      </c>
      <c r="C64">
        <v>0.109631168</v>
      </c>
      <c r="D64">
        <v>1.471045599</v>
      </c>
      <c r="E64">
        <v>0.10307554300000001</v>
      </c>
    </row>
    <row r="65" spans="1:13">
      <c r="A65" t="s">
        <v>68</v>
      </c>
      <c r="B65">
        <v>10.69753124</v>
      </c>
      <c r="C65">
        <v>1.5537811E-2</v>
      </c>
      <c r="D65">
        <v>3.9493872190000001</v>
      </c>
      <c r="E65">
        <v>3.9252164999999999E-2</v>
      </c>
    </row>
    <row r="66" spans="1:13">
      <c r="A66" t="s">
        <v>69</v>
      </c>
      <c r="B66">
        <v>11.99398686</v>
      </c>
      <c r="C66">
        <v>2.0528807999999999E-2</v>
      </c>
      <c r="D66">
        <v>1.7233743290000001</v>
      </c>
      <c r="E66">
        <v>2.2629870999999999E-2</v>
      </c>
    </row>
    <row r="67" spans="1:13">
      <c r="A67" t="s">
        <v>70</v>
      </c>
      <c r="B67">
        <v>12.049285729999999</v>
      </c>
      <c r="C67">
        <v>2.0969195E-2</v>
      </c>
      <c r="D67">
        <v>1.6634827029999999</v>
      </c>
      <c r="E67">
        <v>2.2311986999999998E-2</v>
      </c>
    </row>
    <row r="68" spans="1:13">
      <c r="A68" t="s">
        <v>71</v>
      </c>
      <c r="B68">
        <v>12.844160390000001</v>
      </c>
      <c r="C68">
        <v>1.8230854000000001E-2</v>
      </c>
      <c r="D68">
        <v>1.0004506500000001</v>
      </c>
      <c r="E68">
        <v>1.1666592999999999E-2</v>
      </c>
      <c r="M68" s="1"/>
    </row>
    <row r="69" spans="1:13">
      <c r="A69" t="s">
        <v>72</v>
      </c>
      <c r="B69">
        <v>13.02328073</v>
      </c>
      <c r="C69">
        <v>0.17221805000000001</v>
      </c>
      <c r="D69">
        <v>0.89482306599999994</v>
      </c>
      <c r="E69">
        <v>9.8376166000000001E-2</v>
      </c>
      <c r="M69" s="1"/>
    </row>
    <row r="70" spans="1:13">
      <c r="A70" t="s">
        <v>73</v>
      </c>
      <c r="B70">
        <v>13.234644510000001</v>
      </c>
      <c r="C70">
        <v>1.9690618E-2</v>
      </c>
      <c r="D70">
        <v>0.77932897599999995</v>
      </c>
      <c r="E70">
        <v>9.8156690000000008E-3</v>
      </c>
      <c r="M70" s="1"/>
    </row>
    <row r="71" spans="1:13">
      <c r="A71" t="s">
        <v>74</v>
      </c>
      <c r="B71">
        <v>9.8615980019999991</v>
      </c>
      <c r="C71">
        <v>2.4061913000000001E-2</v>
      </c>
      <c r="D71">
        <v>6.7416891129999996</v>
      </c>
      <c r="E71">
        <v>0.10376071100000001</v>
      </c>
      <c r="M71" s="1"/>
    </row>
    <row r="72" spans="1:13">
      <c r="A72" t="s">
        <v>75</v>
      </c>
      <c r="B72">
        <v>9.0717867830000003</v>
      </c>
      <c r="C72">
        <v>2.7231596E-2</v>
      </c>
      <c r="D72">
        <v>11.173446630000001</v>
      </c>
      <c r="E72">
        <v>0.19462091400000001</v>
      </c>
      <c r="M72" s="1"/>
    </row>
    <row r="73" spans="1:13">
      <c r="A73" t="s">
        <v>76</v>
      </c>
      <c r="B73">
        <v>10.27102994</v>
      </c>
      <c r="C73">
        <v>0.22594012799999999</v>
      </c>
      <c r="D73">
        <v>5.2151386520000003</v>
      </c>
      <c r="E73">
        <v>0.75110770900000001</v>
      </c>
      <c r="M73" s="1"/>
    </row>
    <row r="74" spans="1:13">
      <c r="A74" t="s">
        <v>77</v>
      </c>
      <c r="B74">
        <v>10.931583760000001</v>
      </c>
      <c r="C74">
        <v>9.6482376999999994E-2</v>
      </c>
      <c r="D74">
        <v>3.4033931810000002</v>
      </c>
      <c r="E74">
        <v>0.20991127100000001</v>
      </c>
    </row>
    <row r="75" spans="1:13">
      <c r="A75" t="s">
        <v>78</v>
      </c>
      <c r="B75">
        <v>9.9981265520000004</v>
      </c>
      <c r="C75">
        <v>9.6041822999999998E-2</v>
      </c>
      <c r="D75">
        <v>6.1833628369999998</v>
      </c>
      <c r="E75">
        <v>0.37963240199999998</v>
      </c>
    </row>
    <row r="76" spans="1:13">
      <c r="A76" t="s">
        <v>79</v>
      </c>
      <c r="B76">
        <v>11.198933309999999</v>
      </c>
      <c r="C76">
        <v>5.1347036999999998E-2</v>
      </c>
      <c r="D76">
        <v>2.866457858</v>
      </c>
      <c r="E76">
        <v>9.4131306999999997E-2</v>
      </c>
    </row>
    <row r="77" spans="1:13">
      <c r="A77" t="s">
        <v>80</v>
      </c>
      <c r="B77">
        <v>11.861196919999999</v>
      </c>
      <c r="C77">
        <v>6.6877513E-2</v>
      </c>
      <c r="D77">
        <v>1.8769335090000001</v>
      </c>
      <c r="E77">
        <v>8.0268987E-2</v>
      </c>
    </row>
    <row r="78" spans="1:13">
      <c r="A78" t="s">
        <v>81</v>
      </c>
      <c r="B78">
        <v>11.10485469</v>
      </c>
      <c r="C78">
        <v>2.3230500000000001E-3</v>
      </c>
      <c r="D78">
        <v>3.0434342459999999</v>
      </c>
      <c r="E78">
        <v>4.5224469999999998E-3</v>
      </c>
    </row>
    <row r="79" spans="1:13">
      <c r="A79" t="s">
        <v>82</v>
      </c>
      <c r="B79">
        <v>12.08841074</v>
      </c>
      <c r="C79">
        <v>2.5859592000000001E-2</v>
      </c>
      <c r="D79">
        <v>1.6224056659999999</v>
      </c>
      <c r="E79">
        <v>2.6835675999999999E-2</v>
      </c>
    </row>
    <row r="80" spans="1:13">
      <c r="A80" t="s">
        <v>83</v>
      </c>
      <c r="B80">
        <v>13.026833209999999</v>
      </c>
      <c r="C80">
        <v>4.7978709000000001E-2</v>
      </c>
      <c r="D80">
        <v>0.89029978799999998</v>
      </c>
      <c r="E80">
        <v>2.7319192999999999E-2</v>
      </c>
      <c r="M80" s="1"/>
    </row>
    <row r="81" spans="1:13">
      <c r="A81" t="s">
        <v>84</v>
      </c>
      <c r="B81">
        <v>12.12288803</v>
      </c>
      <c r="C81">
        <v>2.1373771999999999E-2</v>
      </c>
      <c r="D81">
        <v>1.5869826419999999</v>
      </c>
      <c r="E81">
        <v>2.1696567E-2</v>
      </c>
      <c r="M81" s="1"/>
    </row>
    <row r="82" spans="1:13">
      <c r="A82" t="s">
        <v>85</v>
      </c>
      <c r="B82">
        <v>13.14085523</v>
      </c>
      <c r="C82">
        <v>3.4619661000000003E-2</v>
      </c>
      <c r="D82">
        <v>0.82758326299999996</v>
      </c>
      <c r="E82">
        <v>1.8325264000000001E-2</v>
      </c>
      <c r="M82" s="1"/>
    </row>
    <row r="83" spans="1:13">
      <c r="M83" s="1"/>
    </row>
    <row r="84" spans="1:13">
      <c r="M84" s="1"/>
    </row>
    <row r="85" spans="1:13">
      <c r="M85" s="1"/>
    </row>
    <row r="86" spans="1:13">
      <c r="M86" s="1"/>
    </row>
    <row r="87" spans="1:13">
      <c r="M87" s="1"/>
    </row>
    <row r="88" spans="1:13">
      <c r="M88" s="1"/>
    </row>
    <row r="89" spans="1:13">
      <c r="M89" s="1"/>
    </row>
    <row r="90" spans="1:13">
      <c r="M90" s="1"/>
    </row>
    <row r="91" spans="1:13">
      <c r="M91" s="1"/>
    </row>
    <row r="92" spans="1:13">
      <c r="M92" s="1"/>
    </row>
    <row r="93" spans="1:13">
      <c r="M93" s="1"/>
    </row>
    <row r="95" spans="1:13">
      <c r="M95" s="1"/>
    </row>
    <row r="96" spans="1:13">
      <c r="M96" s="1"/>
    </row>
    <row r="97" spans="13:13">
      <c r="M97" s="1"/>
    </row>
    <row r="98" spans="13:13">
      <c r="M98" s="1"/>
    </row>
    <row r="99" spans="13:13">
      <c r="M99" s="1"/>
    </row>
    <row r="100" spans="13:13">
      <c r="M100" s="1"/>
    </row>
    <row r="107" spans="13:13">
      <c r="M107" s="1"/>
    </row>
    <row r="108" spans="13:13">
      <c r="M108" s="1"/>
    </row>
    <row r="109" spans="13:13">
      <c r="M109" s="1"/>
    </row>
    <row r="110" spans="13:13">
      <c r="M110" s="1"/>
    </row>
    <row r="111" spans="13:13">
      <c r="M111" s="1"/>
    </row>
    <row r="112" spans="13:13">
      <c r="M112" s="1"/>
    </row>
    <row r="119" spans="13:13">
      <c r="M119" s="1"/>
    </row>
    <row r="120" spans="13:13">
      <c r="M120" s="1"/>
    </row>
    <row r="121" spans="13:13">
      <c r="M121" s="1"/>
    </row>
    <row r="122" spans="13:13">
      <c r="M122" s="1"/>
    </row>
    <row r="123" spans="13:13">
      <c r="M123" s="1"/>
    </row>
    <row r="124" spans="13:13">
      <c r="M124" s="1"/>
    </row>
    <row r="131" spans="13:13">
      <c r="M131" s="1"/>
    </row>
    <row r="132" spans="13:13">
      <c r="M132" s="1"/>
    </row>
    <row r="133" spans="13:13">
      <c r="M133" s="1"/>
    </row>
    <row r="134" spans="13:13">
      <c r="M134" s="1"/>
    </row>
    <row r="135" spans="13:13">
      <c r="M135" s="1"/>
    </row>
    <row r="136" spans="13:13">
      <c r="M136" s="1"/>
    </row>
    <row r="137" spans="13:13">
      <c r="M137" s="1"/>
    </row>
    <row r="138" spans="13:13">
      <c r="M138" s="1"/>
    </row>
    <row r="139" spans="13:13">
      <c r="M139" s="1"/>
    </row>
    <row r="157" spans="13:13">
      <c r="M157" s="1"/>
    </row>
  </sheetData>
  <sheetCalcPr fullCalcOnLoad="1"/>
  <sortState ref="A5:XFD132">
    <sortCondition ref="A5:A132"/>
  </sortState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99"/>
  <sheetViews>
    <sheetView topLeftCell="A4" workbookViewId="0">
      <selection activeCell="N56" sqref="N56"/>
    </sheetView>
  </sheetViews>
  <sheetFormatPr baseColWidth="10" defaultRowHeight="13"/>
  <cols>
    <col min="2" max="2" width="14.28515625" bestFit="1" customWidth="1"/>
    <col min="9" max="9" width="10.5703125" bestFit="1" customWidth="1"/>
    <col min="10" max="10" width="11.28515625" customWidth="1"/>
    <col min="11" max="11" width="13.140625" customWidth="1"/>
    <col min="12" max="12" width="12.5703125" customWidth="1"/>
    <col min="13" max="13" width="9.28515625" bestFit="1" customWidth="1"/>
    <col min="14" max="14" width="15" bestFit="1" customWidth="1"/>
    <col min="15" max="16" width="7.140625" bestFit="1" customWidth="1"/>
    <col min="17" max="17" width="19.140625" bestFit="1" customWidth="1"/>
  </cols>
  <sheetData>
    <row r="1" spans="1:17">
      <c r="P1" t="s">
        <v>122</v>
      </c>
    </row>
    <row r="2" spans="1:17" ht="30">
      <c r="B2" s="8" t="s">
        <v>27</v>
      </c>
      <c r="C2" s="3" t="s">
        <v>30</v>
      </c>
      <c r="D2" s="3" t="s">
        <v>31</v>
      </c>
      <c r="E2" s="3" t="s">
        <v>29</v>
      </c>
      <c r="F2" s="3" t="s">
        <v>32</v>
      </c>
      <c r="G2" s="3" t="s">
        <v>33</v>
      </c>
      <c r="H2" s="3" t="s">
        <v>120</v>
      </c>
      <c r="I2" s="12" t="s">
        <v>34</v>
      </c>
      <c r="J2" s="12" t="s">
        <v>35</v>
      </c>
      <c r="K2" s="12" t="s">
        <v>26</v>
      </c>
      <c r="L2" s="12" t="s">
        <v>28</v>
      </c>
      <c r="N2" s="5" t="s">
        <v>25</v>
      </c>
      <c r="O2" s="5" t="s">
        <v>36</v>
      </c>
      <c r="P2" s="5"/>
      <c r="Q2" s="6" t="s">
        <v>37</v>
      </c>
    </row>
    <row r="3" spans="1:17" ht="15">
      <c r="C3" s="3"/>
      <c r="D3" s="3"/>
      <c r="E3" s="3"/>
      <c r="F3" s="3"/>
      <c r="G3" s="3"/>
      <c r="H3" s="3"/>
      <c r="I3" s="4"/>
      <c r="J3" s="4"/>
      <c r="K3" s="4"/>
      <c r="L3" s="4"/>
      <c r="M3" s="7"/>
      <c r="N3" s="7"/>
      <c r="O3" s="7"/>
      <c r="P3" s="7"/>
      <c r="Q3" s="6"/>
    </row>
    <row r="4" spans="1:17">
      <c r="A4" t="s">
        <v>108</v>
      </c>
      <c r="C4" t="s">
        <v>38</v>
      </c>
      <c r="D4">
        <v>8.0477180839999995</v>
      </c>
      <c r="E4">
        <v>0.35183163899999997</v>
      </c>
      <c r="F4">
        <v>21.864908979999999</v>
      </c>
      <c r="G4">
        <v>4.6899851530000003</v>
      </c>
      <c r="H4">
        <f>(G4/F4)*100</f>
        <v>21.449827014098098</v>
      </c>
      <c r="I4" s="2">
        <f>F4*(452/$O$4)</f>
        <v>29.948299572606057</v>
      </c>
      <c r="J4" s="2"/>
      <c r="K4" s="2"/>
      <c r="L4" s="2"/>
      <c r="M4" s="2"/>
      <c r="N4" s="2"/>
      <c r="O4" s="2">
        <v>330</v>
      </c>
      <c r="P4" s="2"/>
      <c r="Q4" s="2"/>
    </row>
    <row r="5" spans="1:17">
      <c r="A5" t="s">
        <v>109</v>
      </c>
      <c r="C5" t="s">
        <v>39</v>
      </c>
      <c r="D5">
        <v>11.53000391</v>
      </c>
      <c r="E5">
        <v>0.90581185500000005</v>
      </c>
      <c r="F5">
        <v>2.6151562510000002</v>
      </c>
      <c r="G5">
        <v>1.654218009</v>
      </c>
      <c r="H5">
        <f t="shared" ref="H5:H9" si="0">(G5/F5)*100</f>
        <v>63.255035272460283</v>
      </c>
      <c r="I5" s="2">
        <f t="shared" ref="I5:I9" si="1">F5*(452/$O$4)</f>
        <v>3.581971592278788</v>
      </c>
      <c r="J5" s="2"/>
      <c r="K5" s="2"/>
      <c r="L5" s="2"/>
      <c r="M5" s="2"/>
      <c r="N5" s="2"/>
      <c r="O5" s="2"/>
      <c r="P5" s="2"/>
      <c r="Q5" s="2"/>
    </row>
    <row r="6" spans="1:17">
      <c r="A6" t="s">
        <v>110</v>
      </c>
      <c r="C6" t="s">
        <v>40</v>
      </c>
      <c r="D6">
        <v>15.51260922</v>
      </c>
      <c r="E6">
        <v>5.1341879999999996E-3</v>
      </c>
      <c r="F6" s="1">
        <v>0.181502152</v>
      </c>
      <c r="G6">
        <v>5.9555999999999997E-4</v>
      </c>
      <c r="H6">
        <f t="shared" si="0"/>
        <v>0.32812834086947906</v>
      </c>
      <c r="I6" s="2">
        <f t="shared" si="1"/>
        <v>0.24860294758787876</v>
      </c>
      <c r="J6" s="2"/>
      <c r="K6" s="2"/>
      <c r="L6" s="2"/>
      <c r="M6" s="2"/>
      <c r="N6" s="2"/>
      <c r="O6" s="2"/>
      <c r="P6" s="2"/>
      <c r="Q6" s="2"/>
    </row>
    <row r="7" spans="1:17">
      <c r="A7" t="s">
        <v>111</v>
      </c>
      <c r="C7" t="s">
        <v>41</v>
      </c>
      <c r="D7">
        <v>18.749330199999999</v>
      </c>
      <c r="E7">
        <v>3.8846945000000001E-2</v>
      </c>
      <c r="F7">
        <v>2.2898166000000001E-2</v>
      </c>
      <c r="G7">
        <v>5.7169700000000003E-4</v>
      </c>
      <c r="H7">
        <f t="shared" si="0"/>
        <v>2.4966934033057493</v>
      </c>
      <c r="I7" s="2">
        <f t="shared" si="1"/>
        <v>3.1363548581818182E-2</v>
      </c>
      <c r="J7" s="2"/>
      <c r="K7" s="2"/>
      <c r="L7" s="2"/>
      <c r="M7" s="2"/>
      <c r="N7" s="2"/>
      <c r="O7" s="2"/>
      <c r="P7" s="2"/>
      <c r="Q7" s="2"/>
    </row>
    <row r="8" spans="1:17">
      <c r="A8" t="s">
        <v>112</v>
      </c>
      <c r="C8" t="s">
        <v>42</v>
      </c>
      <c r="D8">
        <v>22.332649700000001</v>
      </c>
      <c r="E8">
        <v>9.3734564000000006E-2</v>
      </c>
      <c r="F8">
        <v>1.817525E-3</v>
      </c>
      <c r="G8">
        <v>1.3019E-4</v>
      </c>
      <c r="H8">
        <f t="shared" si="0"/>
        <v>7.1630376473501052</v>
      </c>
      <c r="I8" s="2">
        <f t="shared" si="1"/>
        <v>2.4894584848484847E-3</v>
      </c>
      <c r="J8" s="2"/>
      <c r="K8" s="2"/>
      <c r="L8" s="2"/>
      <c r="M8" s="2"/>
      <c r="N8" s="2"/>
      <c r="O8" s="2"/>
      <c r="P8" s="2"/>
      <c r="Q8" s="2"/>
    </row>
    <row r="9" spans="1:17">
      <c r="A9" t="s">
        <v>121</v>
      </c>
      <c r="C9" t="s">
        <v>43</v>
      </c>
      <c r="D9">
        <v>25.019663210000001</v>
      </c>
      <c r="E9">
        <v>0.274942674</v>
      </c>
      <c r="F9">
        <v>2.0035800000000001E-4</v>
      </c>
      <c r="G9" s="1">
        <v>4.6600000000000001E-5</v>
      </c>
      <c r="H9">
        <f t="shared" si="0"/>
        <v>23.258367522135377</v>
      </c>
      <c r="I9" s="2">
        <f t="shared" si="1"/>
        <v>2.7442974545454545E-4</v>
      </c>
      <c r="J9" s="2"/>
      <c r="K9" s="2"/>
      <c r="L9" s="2"/>
      <c r="M9" s="2"/>
      <c r="N9" s="2"/>
      <c r="O9" s="2"/>
      <c r="P9" s="2"/>
      <c r="Q9" s="2"/>
    </row>
    <row r="10" spans="1:17"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>
      <c r="A11" t="s">
        <v>86</v>
      </c>
      <c r="B11">
        <v>17.8</v>
      </c>
      <c r="C11" t="s">
        <v>44</v>
      </c>
      <c r="D11">
        <v>10.31107995</v>
      </c>
      <c r="E11">
        <v>0.15139558</v>
      </c>
      <c r="F11">
        <v>5.0686630800000003</v>
      </c>
      <c r="G11">
        <v>0.49009440300000001</v>
      </c>
      <c r="H11">
        <f>(G11/F11)*100</f>
        <v>9.6691059410482652</v>
      </c>
      <c r="I11" s="2">
        <f>F11*(452/$O$4)</f>
        <v>6.9425324610909094</v>
      </c>
      <c r="J11" s="2">
        <v>1</v>
      </c>
      <c r="K11" s="2">
        <f>I11*J11</f>
        <v>6.9425324610909094</v>
      </c>
      <c r="L11" s="2">
        <f>K11*$B$11</f>
        <v>123.57707780741819</v>
      </c>
      <c r="M11" s="2"/>
      <c r="N11" s="2">
        <f>AVERAGE(L11:L14)</f>
        <v>127.84176473642788</v>
      </c>
      <c r="O11" s="2"/>
      <c r="P11" s="2"/>
      <c r="Q11" s="2"/>
    </row>
    <row r="12" spans="1:17">
      <c r="C12" t="s">
        <v>45</v>
      </c>
      <c r="D12">
        <v>11.36657106</v>
      </c>
      <c r="E12">
        <v>6.8242966000000002E-2</v>
      </c>
      <c r="F12">
        <v>2.5755215269999998</v>
      </c>
      <c r="G12">
        <v>0.112392257</v>
      </c>
      <c r="H12">
        <f t="shared" ref="H12:H14" si="2">(G12/F12)*100</f>
        <v>4.3638640105220139</v>
      </c>
      <c r="I12" s="2">
        <f>F12*(452/$O$4)</f>
        <v>3.5276840309212116</v>
      </c>
      <c r="J12" s="2">
        <v>2</v>
      </c>
      <c r="K12" s="2">
        <f t="shared" ref="K12:K19" si="3">I12*J12</f>
        <v>7.0553680618424233</v>
      </c>
      <c r="L12" s="2">
        <f t="shared" ref="L12:L14" si="4">K12*$B$11</f>
        <v>125.58555150079513</v>
      </c>
      <c r="M12" s="2"/>
      <c r="N12" s="2"/>
      <c r="O12" s="2"/>
      <c r="P12" s="2"/>
      <c r="Q12" s="2"/>
    </row>
    <row r="13" spans="1:17">
      <c r="C13" t="s">
        <v>46</v>
      </c>
      <c r="D13">
        <v>12.909736240000001</v>
      </c>
      <c r="E13">
        <v>0.62891705499999995</v>
      </c>
      <c r="F13" s="1">
        <v>0.99839751499999996</v>
      </c>
      <c r="G13">
        <v>0.39115590700000002</v>
      </c>
      <c r="H13">
        <f t="shared" si="2"/>
        <v>39.178373455787302</v>
      </c>
      <c r="I13" s="2">
        <f>F13*(452/$O$4)</f>
        <v>1.3675020508484848</v>
      </c>
      <c r="J13" s="2">
        <v>4</v>
      </c>
      <c r="K13" s="2">
        <f t="shared" si="3"/>
        <v>5.470008203393939</v>
      </c>
      <c r="L13" s="2">
        <f t="shared" si="4"/>
        <v>97.366146020412117</v>
      </c>
      <c r="M13" s="2"/>
      <c r="N13" s="2"/>
      <c r="O13" s="2"/>
      <c r="P13" s="2"/>
      <c r="Q13" s="2"/>
    </row>
    <row r="14" spans="1:17">
      <c r="C14" t="s">
        <v>47</v>
      </c>
      <c r="D14">
        <v>13.10819834</v>
      </c>
      <c r="E14">
        <v>4.5752840000000003E-2</v>
      </c>
      <c r="F14">
        <v>0.84513015800000002</v>
      </c>
      <c r="G14">
        <v>2.4730385000000001E-2</v>
      </c>
      <c r="H14">
        <f t="shared" si="2"/>
        <v>2.9262220459064481</v>
      </c>
      <c r="I14" s="2">
        <f>F14*(452/$O$4)</f>
        <v>1.1575722164121212</v>
      </c>
      <c r="J14" s="2">
        <v>8</v>
      </c>
      <c r="K14" s="2">
        <f t="shared" si="3"/>
        <v>9.2605777312969693</v>
      </c>
      <c r="L14" s="2">
        <f t="shared" si="4"/>
        <v>164.83828361708606</v>
      </c>
      <c r="M14" s="2"/>
      <c r="N14" s="2"/>
      <c r="O14" s="2"/>
      <c r="P14" s="2"/>
      <c r="Q14" s="2"/>
    </row>
    <row r="15" spans="1:17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>
      <c r="A16" t="s">
        <v>87</v>
      </c>
      <c r="B16">
        <v>14.6</v>
      </c>
      <c r="C16" t="s">
        <v>48</v>
      </c>
      <c r="D16">
        <v>9.9824266930000007</v>
      </c>
      <c r="E16">
        <v>0.119882845</v>
      </c>
      <c r="F16">
        <v>6.2490600069999998</v>
      </c>
      <c r="G16">
        <v>0.47873766000000001</v>
      </c>
      <c r="H16">
        <f>(G16/F16)*100</f>
        <v>7.6609547590154872</v>
      </c>
      <c r="I16" s="2">
        <f>F16*(452/$O$4)</f>
        <v>8.5593185550424238</v>
      </c>
      <c r="J16" s="2">
        <v>1</v>
      </c>
      <c r="K16" s="2">
        <f t="shared" si="3"/>
        <v>8.5593185550424238</v>
      </c>
      <c r="L16" s="2">
        <f>K16*$B$16</f>
        <v>124.96605090361939</v>
      </c>
      <c r="M16" s="2"/>
      <c r="N16" s="2">
        <f>AVERAGE(L16:L19)</f>
        <v>135.27495207336059</v>
      </c>
      <c r="O16" s="2"/>
      <c r="P16" s="2"/>
      <c r="Q16" s="2"/>
    </row>
    <row r="17" spans="1:17">
      <c r="C17" t="s">
        <v>105</v>
      </c>
      <c r="D17">
        <v>11.01085376</v>
      </c>
      <c r="E17">
        <v>6.3535136000000006E-2</v>
      </c>
      <c r="F17" s="1">
        <v>3.2333792369999999</v>
      </c>
      <c r="G17">
        <v>0.13137184199999999</v>
      </c>
      <c r="H17">
        <f t="shared" ref="H17:H19" si="5">(G17/F17)*100</f>
        <v>4.0629889774974144</v>
      </c>
      <c r="I17" s="2">
        <f>F17*(452/$O$4)</f>
        <v>4.4287497428</v>
      </c>
      <c r="J17" s="2">
        <v>2</v>
      </c>
      <c r="K17" s="2">
        <f t="shared" si="3"/>
        <v>8.8574994856</v>
      </c>
      <c r="L17" s="2">
        <f t="shared" ref="L17:L19" si="6">K17*$B$16</f>
        <v>129.31949248975999</v>
      </c>
      <c r="M17" s="2"/>
      <c r="N17" s="2"/>
      <c r="O17" s="2"/>
      <c r="P17" s="2"/>
      <c r="Q17" s="2"/>
    </row>
    <row r="18" spans="1:17">
      <c r="C18" t="s">
        <v>106</v>
      </c>
      <c r="D18">
        <v>11.957650839999999</v>
      </c>
      <c r="E18">
        <v>7.0490771999999993E-2</v>
      </c>
      <c r="F18">
        <v>1.7647200830000001</v>
      </c>
      <c r="G18">
        <v>7.9544870000000004E-2</v>
      </c>
      <c r="H18">
        <f t="shared" si="5"/>
        <v>4.5075063612793942</v>
      </c>
      <c r="I18" s="2">
        <f>F18*(452/$O$4)</f>
        <v>2.417131750048485</v>
      </c>
      <c r="J18" s="2">
        <v>4</v>
      </c>
      <c r="K18" s="2">
        <f t="shared" si="3"/>
        <v>9.6685270001939401</v>
      </c>
      <c r="L18" s="2">
        <f t="shared" si="6"/>
        <v>141.16049420283153</v>
      </c>
      <c r="M18" s="2"/>
      <c r="N18" s="2"/>
      <c r="O18" s="2"/>
      <c r="P18" s="2"/>
      <c r="Q18" s="2"/>
    </row>
    <row r="19" spans="1:17">
      <c r="C19" t="s">
        <v>107</v>
      </c>
      <c r="D19">
        <v>12.99186115</v>
      </c>
      <c r="E19">
        <v>4.8634226000000003E-2</v>
      </c>
      <c r="F19">
        <v>0.91044642399999998</v>
      </c>
      <c r="G19">
        <v>2.8318978000000002E-2</v>
      </c>
      <c r="H19">
        <f t="shared" si="5"/>
        <v>3.1104496929739165</v>
      </c>
      <c r="I19" s="2">
        <f>F19*(452/$O$4)</f>
        <v>1.2470357080242422</v>
      </c>
      <c r="J19" s="2">
        <v>8</v>
      </c>
      <c r="K19" s="2">
        <f t="shared" si="3"/>
        <v>9.9762856641939379</v>
      </c>
      <c r="L19" s="2">
        <f t="shared" si="6"/>
        <v>145.65377069723149</v>
      </c>
      <c r="M19" s="2"/>
      <c r="N19" s="2"/>
      <c r="O19" s="2"/>
      <c r="P19" s="2"/>
      <c r="Q19" s="2"/>
    </row>
    <row r="20" spans="1:17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>
      <c r="A21" t="s">
        <v>88</v>
      </c>
      <c r="B21">
        <v>32.6</v>
      </c>
      <c r="C21" t="s">
        <v>123</v>
      </c>
      <c r="D21">
        <v>10.041047450000001</v>
      </c>
      <c r="E21">
        <v>8.2826879999999999E-3</v>
      </c>
      <c r="F21">
        <v>6.010278778</v>
      </c>
      <c r="G21">
        <v>3.1843083000000001E-2</v>
      </c>
      <c r="H21">
        <f>(G21/F21)*100</f>
        <v>0.52981041605854107</v>
      </c>
      <c r="I21" s="2">
        <f>F21*(452/$O$4)</f>
        <v>8.2322606292606064</v>
      </c>
      <c r="J21" s="2">
        <v>1</v>
      </c>
      <c r="K21" s="2">
        <f t="shared" ref="K21:K24" si="7">I21*J21</f>
        <v>8.2322606292606064</v>
      </c>
      <c r="L21" s="2">
        <f>K21*$B$21</f>
        <v>268.37169651389576</v>
      </c>
      <c r="M21" s="2"/>
      <c r="N21" s="2">
        <f>AVERAGE(L21:L24)</f>
        <v>286.77769142731029</v>
      </c>
      <c r="O21" s="2"/>
      <c r="P21" s="2"/>
      <c r="Q21" s="2"/>
    </row>
    <row r="22" spans="1:17">
      <c r="C22" t="s">
        <v>124</v>
      </c>
      <c r="D22">
        <v>11.03150874</v>
      </c>
      <c r="E22">
        <v>5.3490296999999999E-2</v>
      </c>
      <c r="F22">
        <v>3.1905564819999999</v>
      </c>
      <c r="G22">
        <v>0.10914602599999999</v>
      </c>
      <c r="H22">
        <f t="shared" ref="H22:H24" si="8">(G22/F22)*100</f>
        <v>3.4209087541864114</v>
      </c>
      <c r="I22" s="2">
        <f t="shared" ref="I22:I24" si="9">F22*(452/$O$4)</f>
        <v>4.3700955450424237</v>
      </c>
      <c r="J22" s="2">
        <v>2</v>
      </c>
      <c r="K22" s="2">
        <f t="shared" si="7"/>
        <v>8.7401910900848474</v>
      </c>
      <c r="L22" s="2">
        <f t="shared" ref="L22:L24" si="10">K22*$B$21</f>
        <v>284.93022953676603</v>
      </c>
      <c r="M22" s="2"/>
      <c r="N22" s="2"/>
      <c r="O22" s="2"/>
      <c r="P22" s="2"/>
      <c r="Q22" s="2"/>
    </row>
    <row r="23" spans="1:17">
      <c r="C23" t="s">
        <v>125</v>
      </c>
      <c r="D23">
        <v>12.095657989999999</v>
      </c>
      <c r="E23">
        <v>2.0853070000000001E-2</v>
      </c>
      <c r="F23">
        <v>1.614863293</v>
      </c>
      <c r="G23">
        <v>2.1539921E-2</v>
      </c>
      <c r="H23">
        <f t="shared" si="8"/>
        <v>1.333854146872357</v>
      </c>
      <c r="I23" s="2">
        <f t="shared" si="9"/>
        <v>2.2118733588969697</v>
      </c>
      <c r="J23" s="2">
        <v>4</v>
      </c>
      <c r="K23" s="2">
        <f t="shared" si="7"/>
        <v>8.8474934355878787</v>
      </c>
      <c r="L23" s="2">
        <f t="shared" si="10"/>
        <v>288.42828600016486</v>
      </c>
      <c r="M23" s="2"/>
      <c r="N23" s="2"/>
      <c r="O23" s="2"/>
      <c r="P23" s="2"/>
      <c r="Q23" s="2"/>
    </row>
    <row r="24" spans="1:17">
      <c r="C24" t="s">
        <v>126</v>
      </c>
      <c r="D24">
        <v>13.08992108</v>
      </c>
      <c r="E24">
        <v>5.2510439999999999E-3</v>
      </c>
      <c r="F24">
        <v>0.85488814800000001</v>
      </c>
      <c r="G24">
        <v>2.8714769999999999E-3</v>
      </c>
      <c r="H24">
        <f t="shared" si="8"/>
        <v>0.33588920453719989</v>
      </c>
      <c r="I24" s="2">
        <f t="shared" si="9"/>
        <v>1.1709377057454544</v>
      </c>
      <c r="J24" s="2">
        <v>8</v>
      </c>
      <c r="K24" s="2">
        <f t="shared" si="7"/>
        <v>9.3675016459636353</v>
      </c>
      <c r="L24" s="2">
        <f t="shared" si="10"/>
        <v>305.3805536584145</v>
      </c>
      <c r="M24" s="2"/>
      <c r="N24" s="2"/>
      <c r="O24" s="2"/>
      <c r="P24" s="2"/>
      <c r="Q24" s="2"/>
    </row>
    <row r="25" spans="1:17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A26" t="s">
        <v>89</v>
      </c>
      <c r="B26">
        <v>6.2</v>
      </c>
      <c r="C26" t="s">
        <v>127</v>
      </c>
      <c r="D26">
        <v>10.333975860000001</v>
      </c>
      <c r="E26">
        <v>0.130541782</v>
      </c>
      <c r="F26">
        <v>4.9919710029999997</v>
      </c>
      <c r="G26">
        <v>0.41635953399999998</v>
      </c>
      <c r="H26">
        <f>(G26/F26)*100</f>
        <v>8.3405839847583749</v>
      </c>
      <c r="I26" s="2">
        <f>F26*(452/$O$4)</f>
        <v>6.837487555624242</v>
      </c>
      <c r="J26" s="2">
        <v>1</v>
      </c>
      <c r="K26" s="2">
        <f t="shared" ref="K26:K29" si="11">I26*J26</f>
        <v>6.837487555624242</v>
      </c>
      <c r="L26" s="2">
        <f>K26*$B$26</f>
        <v>42.392422844870303</v>
      </c>
      <c r="M26" s="2"/>
      <c r="N26" s="2">
        <f>AVERAGE(L26:L29)</f>
        <v>43.468414475078191</v>
      </c>
      <c r="O26" s="2"/>
      <c r="P26" s="2"/>
      <c r="Q26" s="2"/>
    </row>
    <row r="27" spans="1:17">
      <c r="C27" t="s">
        <v>2</v>
      </c>
      <c r="D27">
        <v>11.42573984</v>
      </c>
      <c r="E27">
        <v>9.0015619999999994E-3</v>
      </c>
      <c r="F27">
        <v>2.4787042609999999</v>
      </c>
      <c r="G27">
        <v>1.4272215E-2</v>
      </c>
      <c r="H27">
        <f t="shared" ref="H27:H29" si="12">(G27/F27)*100</f>
        <v>0.5757933782000304</v>
      </c>
      <c r="I27" s="2">
        <f>F27*(452/$O$4)</f>
        <v>3.3950737150666663</v>
      </c>
      <c r="J27" s="2">
        <v>2</v>
      </c>
      <c r="K27" s="2">
        <f t="shared" si="11"/>
        <v>6.7901474301333327</v>
      </c>
      <c r="L27" s="2">
        <f t="shared" ref="L27:L29" si="13">K27*$B$26</f>
        <v>42.098914066826666</v>
      </c>
      <c r="M27" s="2"/>
      <c r="N27" s="2"/>
      <c r="O27" s="2"/>
      <c r="P27" s="2"/>
      <c r="Q27" s="2"/>
    </row>
    <row r="28" spans="1:17">
      <c r="C28" t="s">
        <v>8</v>
      </c>
      <c r="D28">
        <v>12.44151396</v>
      </c>
      <c r="E28">
        <v>4.2925103999999999E-2</v>
      </c>
      <c r="F28">
        <v>1.2945498550000001</v>
      </c>
      <c r="G28">
        <v>3.5540766000000001E-2</v>
      </c>
      <c r="H28">
        <f t="shared" si="12"/>
        <v>2.7454150075973707</v>
      </c>
      <c r="I28" s="2">
        <f t="shared" ref="I28:I49" si="14">F28*(452/$O$4)</f>
        <v>1.7731410135151515</v>
      </c>
      <c r="J28" s="2">
        <v>4</v>
      </c>
      <c r="K28" s="2">
        <f t="shared" si="11"/>
        <v>7.0925640540606061</v>
      </c>
      <c r="L28" s="2">
        <f t="shared" si="13"/>
        <v>43.973897135175761</v>
      </c>
      <c r="M28" s="2"/>
      <c r="N28" s="2"/>
      <c r="O28" s="2"/>
      <c r="P28" s="2"/>
      <c r="Q28" s="2"/>
    </row>
    <row r="29" spans="1:17">
      <c r="C29" t="s">
        <v>14</v>
      </c>
      <c r="D29">
        <v>13.47465044</v>
      </c>
      <c r="E29">
        <v>4.263597E-3</v>
      </c>
      <c r="F29">
        <v>0.66839048099999998</v>
      </c>
      <c r="G29">
        <v>1.822876E-3</v>
      </c>
      <c r="H29">
        <f t="shared" si="12"/>
        <v>0.27272620598556968</v>
      </c>
      <c r="I29" s="2">
        <f t="shared" si="14"/>
        <v>0.9154924163999999</v>
      </c>
      <c r="J29" s="2">
        <v>8</v>
      </c>
      <c r="K29" s="2">
        <f t="shared" si="11"/>
        <v>7.3239393311999992</v>
      </c>
      <c r="L29" s="2">
        <f t="shared" si="13"/>
        <v>45.408423853439999</v>
      </c>
      <c r="M29" s="2"/>
      <c r="N29" s="2"/>
      <c r="O29" s="2"/>
      <c r="P29" s="2"/>
      <c r="Q29" s="2"/>
    </row>
    <row r="30" spans="1:17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>
      <c r="A31" t="s">
        <v>90</v>
      </c>
      <c r="B31">
        <v>9.1999999999999993</v>
      </c>
      <c r="C31" t="s">
        <v>128</v>
      </c>
      <c r="D31">
        <v>8.9439374199999992</v>
      </c>
      <c r="E31">
        <v>7.2492889999999999E-3</v>
      </c>
      <c r="F31">
        <v>12.12476618</v>
      </c>
      <c r="G31">
        <v>5.6223574999999998E-2</v>
      </c>
      <c r="H31">
        <f>(G31/F31)*100</f>
        <v>0.46370852984152144</v>
      </c>
      <c r="I31" s="2">
        <f t="shared" si="14"/>
        <v>16.607255495030302</v>
      </c>
      <c r="J31" s="2">
        <v>1</v>
      </c>
      <c r="K31" s="2">
        <f t="shared" ref="K31:K34" si="15">I31*J31</f>
        <v>16.607255495030302</v>
      </c>
      <c r="L31" s="2">
        <f>K31*$B$31</f>
        <v>152.78675055427877</v>
      </c>
      <c r="M31" s="2"/>
      <c r="N31" s="2">
        <f>AVERAGE(L31:L34)</f>
        <v>162.47003546651393</v>
      </c>
      <c r="O31" s="2"/>
      <c r="P31" s="2"/>
      <c r="Q31" s="2"/>
    </row>
    <row r="32" spans="1:17">
      <c r="C32" t="s">
        <v>3</v>
      </c>
      <c r="D32">
        <v>9.9327262249999997</v>
      </c>
      <c r="E32">
        <v>0.146802986</v>
      </c>
      <c r="F32">
        <v>6.4556523610000003</v>
      </c>
      <c r="G32">
        <v>0.60532501699999997</v>
      </c>
      <c r="H32">
        <f t="shared" ref="H32:H34" si="16">(G32/F32)*100</f>
        <v>9.3766668827599826</v>
      </c>
      <c r="I32" s="2">
        <f t="shared" si="14"/>
        <v>8.8422874762787878</v>
      </c>
      <c r="J32" s="2">
        <v>2</v>
      </c>
      <c r="K32" s="2">
        <f t="shared" si="15"/>
        <v>17.684574952557576</v>
      </c>
      <c r="L32" s="2">
        <f t="shared" ref="L32:L34" si="17">K32*$B$31</f>
        <v>162.69808956352969</v>
      </c>
      <c r="M32" s="2"/>
      <c r="N32" s="2"/>
      <c r="O32" s="2"/>
      <c r="P32" s="2"/>
      <c r="Q32" s="2"/>
    </row>
    <row r="33" spans="1:17">
      <c r="C33" t="s">
        <v>9</v>
      </c>
      <c r="D33">
        <v>11.00826749</v>
      </c>
      <c r="E33">
        <v>2.4120854000000001E-2</v>
      </c>
      <c r="F33">
        <v>3.237588556</v>
      </c>
      <c r="G33">
        <v>4.9951475000000002E-2</v>
      </c>
      <c r="H33">
        <f t="shared" si="16"/>
        <v>1.5428605005237115</v>
      </c>
      <c r="I33" s="2">
        <f t="shared" si="14"/>
        <v>4.4345152342787877</v>
      </c>
      <c r="J33" s="2">
        <v>4</v>
      </c>
      <c r="K33" s="2">
        <f t="shared" si="15"/>
        <v>17.738060937115151</v>
      </c>
      <c r="L33" s="2">
        <f t="shared" si="17"/>
        <v>163.19016062145937</v>
      </c>
      <c r="M33" s="2"/>
      <c r="N33" s="2"/>
      <c r="O33" s="2"/>
      <c r="P33" s="2"/>
      <c r="Q33" s="2"/>
    </row>
    <row r="34" spans="1:17">
      <c r="C34" t="s">
        <v>15</v>
      </c>
      <c r="D34">
        <v>12.017713199999999</v>
      </c>
      <c r="E34">
        <v>7.4242320000000001E-2</v>
      </c>
      <c r="F34">
        <v>1.6983003249999999</v>
      </c>
      <c r="G34">
        <v>8.0622087999999995E-2</v>
      </c>
      <c r="H34">
        <f t="shared" si="16"/>
        <v>4.7472220792279485</v>
      </c>
      <c r="I34" s="2">
        <f t="shared" si="14"/>
        <v>2.3261568087878786</v>
      </c>
      <c r="J34" s="2">
        <v>8</v>
      </c>
      <c r="K34" s="2">
        <f t="shared" si="15"/>
        <v>18.609254470303028</v>
      </c>
      <c r="L34" s="2">
        <f t="shared" si="17"/>
        <v>171.20514112678785</v>
      </c>
      <c r="M34" s="2"/>
      <c r="N34" s="2"/>
      <c r="O34" s="2"/>
      <c r="P34" s="2"/>
      <c r="Q34" s="2"/>
    </row>
    <row r="35" spans="1:17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>
      <c r="A36" t="s">
        <v>91</v>
      </c>
      <c r="B36">
        <v>13.3</v>
      </c>
      <c r="C36" t="s">
        <v>129</v>
      </c>
      <c r="D36">
        <v>8.5821892569999996</v>
      </c>
      <c r="E36">
        <v>3.0430539999999999E-2</v>
      </c>
      <c r="F36">
        <v>15.28292824</v>
      </c>
      <c r="G36">
        <v>0.29746783999999998</v>
      </c>
      <c r="H36">
        <f>(G36/F36)*100</f>
        <v>1.9464060507817971</v>
      </c>
      <c r="I36" s="2">
        <f t="shared" si="14"/>
        <v>20.932980498424243</v>
      </c>
      <c r="J36" s="2">
        <v>1</v>
      </c>
      <c r="K36" s="2">
        <f t="shared" ref="K36:K39" si="18">I36*J36</f>
        <v>20.932980498424243</v>
      </c>
      <c r="L36" s="2">
        <f>K36*$B$36</f>
        <v>278.40864062904245</v>
      </c>
      <c r="M36" s="2"/>
      <c r="N36" s="2">
        <f>AVERAGE(L36:L39)</f>
        <v>297.38620545429518</v>
      </c>
      <c r="O36" s="2"/>
      <c r="P36" s="2"/>
      <c r="Q36" s="2"/>
    </row>
    <row r="37" spans="1:17">
      <c r="C37" t="s">
        <v>4</v>
      </c>
      <c r="D37">
        <v>9.58959969</v>
      </c>
      <c r="E37">
        <v>1.3935695E-2</v>
      </c>
      <c r="F37">
        <v>8.0225665950000007</v>
      </c>
      <c r="G37">
        <v>7.1513400000000005E-2</v>
      </c>
      <c r="H37">
        <f t="shared" ref="H37:H39" si="19">(G37/F37)*100</f>
        <v>0.89140300866520883</v>
      </c>
      <c r="I37" s="2">
        <f t="shared" si="14"/>
        <v>10.988485154363637</v>
      </c>
      <c r="J37" s="2">
        <v>2</v>
      </c>
      <c r="K37" s="2">
        <f t="shared" si="18"/>
        <v>21.976970308727275</v>
      </c>
      <c r="L37" s="2">
        <f t="shared" ref="L37:L38" si="20">K37*$B$36</f>
        <v>292.29370510607276</v>
      </c>
      <c r="M37" s="2"/>
      <c r="N37" s="2"/>
      <c r="O37" s="2"/>
      <c r="P37" s="2"/>
      <c r="Q37" s="2"/>
    </row>
    <row r="38" spans="1:17">
      <c r="C38" t="s">
        <v>10</v>
      </c>
      <c r="D38">
        <v>10.62622335</v>
      </c>
      <c r="E38">
        <v>1.1945411E-2</v>
      </c>
      <c r="F38">
        <v>4.1336605740000003</v>
      </c>
      <c r="G38">
        <v>3.1585146000000001E-2</v>
      </c>
      <c r="H38">
        <f t="shared" si="19"/>
        <v>0.76409626370062966</v>
      </c>
      <c r="I38" s="2">
        <f t="shared" si="14"/>
        <v>5.6618623619636361</v>
      </c>
      <c r="J38" s="2">
        <v>4</v>
      </c>
      <c r="K38" s="2">
        <f t="shared" si="18"/>
        <v>22.647449447854545</v>
      </c>
      <c r="L38" s="2">
        <f t="shared" si="20"/>
        <v>301.21107765646548</v>
      </c>
      <c r="M38" s="2"/>
      <c r="N38" s="2"/>
      <c r="O38" s="2"/>
      <c r="P38" s="2"/>
      <c r="Q38" s="2"/>
    </row>
    <row r="39" spans="1:17">
      <c r="C39" t="s">
        <v>16</v>
      </c>
      <c r="D39">
        <v>11.62699538</v>
      </c>
      <c r="E39">
        <v>3.1968864999999999E-2</v>
      </c>
      <c r="F39">
        <v>2.1795021600000002</v>
      </c>
      <c r="G39">
        <v>4.4566186000000001E-2</v>
      </c>
      <c r="H39">
        <f t="shared" si="19"/>
        <v>2.0447874206282042</v>
      </c>
      <c r="I39" s="2">
        <f t="shared" si="14"/>
        <v>2.9852575040000002</v>
      </c>
      <c r="J39" s="2">
        <v>8</v>
      </c>
      <c r="K39" s="2">
        <f t="shared" si="18"/>
        <v>23.882060032000002</v>
      </c>
      <c r="L39" s="2">
        <f>K39*$B$36</f>
        <v>317.63139842560003</v>
      </c>
      <c r="M39" s="2"/>
      <c r="N39" s="2"/>
      <c r="O39" s="2"/>
      <c r="P39" s="2"/>
      <c r="Q39" s="2"/>
    </row>
    <row r="40" spans="1:17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>
      <c r="A41" t="s">
        <v>92</v>
      </c>
      <c r="B41">
        <v>9.6</v>
      </c>
      <c r="C41" t="s">
        <v>130</v>
      </c>
      <c r="D41">
        <v>9.9386366749999997</v>
      </c>
      <c r="E41">
        <v>1.7611790000000001E-3</v>
      </c>
      <c r="F41">
        <v>6.4171417670000004</v>
      </c>
      <c r="G41">
        <v>7.229302E-3</v>
      </c>
      <c r="H41">
        <f>(G41/F41)*100</f>
        <v>0.11265610551377428</v>
      </c>
      <c r="I41" s="2">
        <f t="shared" si="14"/>
        <v>8.7895396323757584</v>
      </c>
      <c r="J41" s="2">
        <v>1</v>
      </c>
      <c r="K41" s="2">
        <f t="shared" ref="K41:K44" si="21">I41*J41</f>
        <v>8.7895396323757584</v>
      </c>
      <c r="L41" s="2">
        <f>K41*$B$41</f>
        <v>84.379580470807284</v>
      </c>
      <c r="M41" s="2"/>
      <c r="N41" s="2">
        <f>AVERAGE(L41:L44)</f>
        <v>79.741597330239998</v>
      </c>
      <c r="O41" s="2"/>
      <c r="P41" s="2"/>
      <c r="Q41" s="2"/>
    </row>
    <row r="42" spans="1:17">
      <c r="C42" t="s">
        <v>5</v>
      </c>
      <c r="D42">
        <v>11.23442996</v>
      </c>
      <c r="E42">
        <v>3.2821307000000001E-2</v>
      </c>
      <c r="F42">
        <v>2.8016588740000001</v>
      </c>
      <c r="G42">
        <v>5.8815315999999999E-2</v>
      </c>
      <c r="H42">
        <f t="shared" ref="H42:H44" si="22">(G42/F42)*100</f>
        <v>2.0993032572887027</v>
      </c>
      <c r="I42" s="2">
        <f t="shared" si="14"/>
        <v>3.8374236698424244</v>
      </c>
      <c r="J42" s="2">
        <v>2</v>
      </c>
      <c r="K42" s="2">
        <f t="shared" si="21"/>
        <v>7.6748473396848489</v>
      </c>
      <c r="L42" s="2">
        <f t="shared" ref="L42:L44" si="23">K42*$B$41</f>
        <v>73.678534460974547</v>
      </c>
      <c r="M42" s="2"/>
      <c r="N42" s="2"/>
      <c r="O42" s="2"/>
      <c r="P42" s="2"/>
      <c r="Q42" s="2"/>
    </row>
    <row r="43" spans="1:17">
      <c r="C43" t="s">
        <v>11</v>
      </c>
      <c r="D43">
        <v>12.22222616</v>
      </c>
      <c r="E43">
        <v>1.9365750000000001E-3</v>
      </c>
      <c r="F43">
        <v>1.4892091940000001</v>
      </c>
      <c r="G43">
        <v>1.8447660000000001E-3</v>
      </c>
      <c r="H43">
        <f t="shared" si="22"/>
        <v>0.12387554464695306</v>
      </c>
      <c r="I43" s="2">
        <f t="shared" si="14"/>
        <v>2.0397653202666666</v>
      </c>
      <c r="J43" s="2">
        <v>4</v>
      </c>
      <c r="K43" s="2">
        <f t="shared" si="21"/>
        <v>8.1590612810666663</v>
      </c>
      <c r="L43" s="2">
        <f t="shared" si="23"/>
        <v>78.326988298239996</v>
      </c>
      <c r="M43" s="2"/>
      <c r="N43" s="2"/>
      <c r="O43" s="2"/>
      <c r="P43" s="2"/>
      <c r="Q43" s="2"/>
    </row>
    <row r="44" spans="1:17">
      <c r="C44" t="s">
        <v>17</v>
      </c>
      <c r="D44">
        <v>13.223184140000001</v>
      </c>
      <c r="E44">
        <v>1.3924440999999999E-2</v>
      </c>
      <c r="F44">
        <v>0.78504748599999996</v>
      </c>
      <c r="G44">
        <v>6.9922860000000003E-3</v>
      </c>
      <c r="H44">
        <f t="shared" si="22"/>
        <v>0.89068319110571625</v>
      </c>
      <c r="I44" s="2">
        <f t="shared" si="14"/>
        <v>1.0752771626424242</v>
      </c>
      <c r="J44" s="2">
        <v>8</v>
      </c>
      <c r="K44" s="2">
        <f t="shared" si="21"/>
        <v>8.6022173011393939</v>
      </c>
      <c r="L44" s="2">
        <f t="shared" si="23"/>
        <v>82.581286090938178</v>
      </c>
      <c r="M44" s="2"/>
      <c r="N44" s="2"/>
      <c r="O44" s="2"/>
      <c r="P44" s="2"/>
      <c r="Q44" s="2"/>
    </row>
    <row r="45" spans="1:17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>
      <c r="A46" t="s">
        <v>93</v>
      </c>
      <c r="B46">
        <v>11.3</v>
      </c>
      <c r="C46" t="s">
        <v>0</v>
      </c>
      <c r="D46">
        <v>9.797971596</v>
      </c>
      <c r="E46">
        <v>1.1707742E-2</v>
      </c>
      <c r="F46">
        <v>7.0214149490000004</v>
      </c>
      <c r="G46">
        <v>5.2582947999999997E-2</v>
      </c>
      <c r="H46">
        <f>(G46/F46)*100</f>
        <v>0.74889389648576365</v>
      </c>
      <c r="I46" s="2">
        <f t="shared" si="14"/>
        <v>9.6172107786303034</v>
      </c>
      <c r="J46" s="2">
        <v>1</v>
      </c>
      <c r="K46" s="2">
        <f t="shared" ref="K46:K49" si="24">I46*J46</f>
        <v>9.6172107786303034</v>
      </c>
      <c r="L46" s="2">
        <f>K46*$B$46</f>
        <v>108.67448179852244</v>
      </c>
      <c r="M46" s="2"/>
      <c r="N46" s="2">
        <f>AVERAGE(L46:L49)</f>
        <v>115.39182070777485</v>
      </c>
      <c r="O46" s="2"/>
      <c r="P46" s="2"/>
      <c r="Q46" s="2"/>
    </row>
    <row r="47" spans="1:17">
      <c r="C47" t="s">
        <v>6</v>
      </c>
      <c r="D47">
        <v>10.82539772</v>
      </c>
      <c r="E47">
        <v>5.876338E-3</v>
      </c>
      <c r="F47">
        <v>3.63914157</v>
      </c>
      <c r="G47">
        <v>1.367905E-2</v>
      </c>
      <c r="H47">
        <f t="shared" ref="H47:H49" si="25">(G47/F47)*100</f>
        <v>0.37588672319774574</v>
      </c>
      <c r="I47" s="2">
        <f t="shared" si="14"/>
        <v>4.9845211807272722</v>
      </c>
      <c r="J47" s="2">
        <v>2</v>
      </c>
      <c r="K47" s="2">
        <f t="shared" si="24"/>
        <v>9.9690423614545445</v>
      </c>
      <c r="L47" s="2">
        <f t="shared" ref="L47:L49" si="26">K47*$B$46</f>
        <v>112.65017868443636</v>
      </c>
      <c r="M47" s="2"/>
      <c r="N47" s="2"/>
      <c r="O47" s="2"/>
      <c r="P47" s="2"/>
      <c r="Q47" s="2"/>
    </row>
    <row r="48" spans="1:17">
      <c r="C48" t="s">
        <v>12</v>
      </c>
      <c r="D48">
        <v>11.82421888</v>
      </c>
      <c r="E48">
        <v>6.2811753999999997E-2</v>
      </c>
      <c r="F48">
        <v>1.92175512</v>
      </c>
      <c r="G48">
        <v>7.7192188999999994E-2</v>
      </c>
      <c r="H48">
        <f t="shared" si="25"/>
        <v>4.016754694531528</v>
      </c>
      <c r="I48" s="2">
        <f t="shared" si="14"/>
        <v>2.6322221643636361</v>
      </c>
      <c r="J48" s="2">
        <v>4</v>
      </c>
      <c r="K48" s="2">
        <f t="shared" si="24"/>
        <v>10.528888657454544</v>
      </c>
      <c r="L48" s="2">
        <f t="shared" si="26"/>
        <v>118.97644182923636</v>
      </c>
      <c r="M48" s="2"/>
      <c r="N48" s="2"/>
      <c r="O48" s="2"/>
      <c r="P48" s="2"/>
      <c r="Q48" s="2"/>
    </row>
    <row r="49" spans="1:17">
      <c r="C49" t="s">
        <v>23</v>
      </c>
      <c r="D49">
        <v>12.877453040000001</v>
      </c>
      <c r="E49">
        <v>1.8150434999999999E-2</v>
      </c>
      <c r="F49">
        <v>0.97936994799999999</v>
      </c>
      <c r="G49">
        <v>1.1370388E-2</v>
      </c>
      <c r="H49">
        <f t="shared" si="25"/>
        <v>1.1609900858424136</v>
      </c>
      <c r="I49" s="2">
        <f t="shared" si="14"/>
        <v>1.3414400499878787</v>
      </c>
      <c r="J49" s="2">
        <v>8</v>
      </c>
      <c r="K49" s="2">
        <f t="shared" si="24"/>
        <v>10.73152039990303</v>
      </c>
      <c r="L49" s="2">
        <f t="shared" si="26"/>
        <v>121.26618051890424</v>
      </c>
      <c r="M49" s="2"/>
      <c r="N49" s="2"/>
      <c r="O49" s="2"/>
      <c r="P49" s="2"/>
      <c r="Q49" s="2"/>
    </row>
    <row r="50" spans="1:17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t="s">
        <v>94</v>
      </c>
      <c r="B51">
        <v>14.1</v>
      </c>
      <c r="C51" t="s">
        <v>1</v>
      </c>
      <c r="D51">
        <v>9.6592957110000004</v>
      </c>
      <c r="E51">
        <v>8.6569839999999995E-3</v>
      </c>
      <c r="F51">
        <v>7.6726666809999999</v>
      </c>
      <c r="G51">
        <v>4.2487575E-2</v>
      </c>
      <c r="H51">
        <f>(G51/F51)*100</f>
        <v>0.55375238839988916</v>
      </c>
      <c r="I51" s="2">
        <f>F51*(452/400)</f>
        <v>8.6701133495299985</v>
      </c>
      <c r="J51" s="2">
        <v>1</v>
      </c>
      <c r="K51" s="2">
        <f t="shared" ref="K51:K54" si="27">I51*J51</f>
        <v>8.6701133495299985</v>
      </c>
      <c r="L51" s="2">
        <f>K51*$B$51</f>
        <v>122.24859822837297</v>
      </c>
      <c r="M51" s="2"/>
      <c r="N51" s="2">
        <f>AVERAGE(L51:L54)</f>
        <v>136.8110346733672</v>
      </c>
      <c r="O51" s="2"/>
      <c r="P51" s="2"/>
      <c r="Q51" s="2"/>
    </row>
    <row r="52" spans="1:17">
      <c r="C52" t="s">
        <v>7</v>
      </c>
      <c r="D52">
        <v>10.59658941</v>
      </c>
      <c r="E52">
        <v>3.8112265999999999E-2</v>
      </c>
      <c r="F52">
        <v>4.2133289779999998</v>
      </c>
      <c r="G52">
        <v>0.102706596</v>
      </c>
      <c r="H52">
        <f t="shared" ref="H52:H99" si="28">(G52/F52)*100</f>
        <v>2.437659070447264</v>
      </c>
      <c r="I52" s="2">
        <f t="shared" ref="I52:I54" si="29">F52*(452/400)</f>
        <v>4.7610617451399992</v>
      </c>
      <c r="J52" s="2">
        <v>2</v>
      </c>
      <c r="K52" s="2">
        <f t="shared" si="27"/>
        <v>9.5221234902799985</v>
      </c>
      <c r="L52" s="2">
        <f t="shared" ref="L52:L54" si="30">K52*$B$51</f>
        <v>134.26194121294799</v>
      </c>
      <c r="M52" s="2"/>
      <c r="N52" s="2"/>
      <c r="O52" s="2"/>
      <c r="P52" s="2"/>
      <c r="Q52" s="2"/>
    </row>
    <row r="53" spans="1:17">
      <c r="C53" t="s">
        <v>13</v>
      </c>
      <c r="D53">
        <v>11.62536339</v>
      </c>
      <c r="E53">
        <v>9.9486999999999991E-4</v>
      </c>
      <c r="F53">
        <v>2.1815507369999998</v>
      </c>
      <c r="G53">
        <v>1.388298E-3</v>
      </c>
      <c r="H53">
        <f t="shared" si="28"/>
        <v>6.3638125689854178E-2</v>
      </c>
      <c r="I53" s="2">
        <f t="shared" si="29"/>
        <v>2.4651523328099993</v>
      </c>
      <c r="J53" s="2">
        <v>4</v>
      </c>
      <c r="K53" s="2">
        <f t="shared" si="27"/>
        <v>9.8606093312399974</v>
      </c>
      <c r="L53" s="2">
        <f t="shared" si="30"/>
        <v>139.03459157048397</v>
      </c>
      <c r="M53" s="2"/>
      <c r="N53" s="2"/>
      <c r="O53" s="2"/>
      <c r="P53" s="2"/>
      <c r="Q53" s="2"/>
    </row>
    <row r="54" spans="1:17">
      <c r="C54" t="s">
        <v>24</v>
      </c>
      <c r="D54">
        <v>12.573049210000001</v>
      </c>
      <c r="E54">
        <v>4.7216675E-2</v>
      </c>
      <c r="F54">
        <v>1.1901321760000001</v>
      </c>
      <c r="G54">
        <v>3.5939811000000002E-2</v>
      </c>
      <c r="H54">
        <f t="shared" si="28"/>
        <v>3.0198167669739568</v>
      </c>
      <c r="I54" s="2">
        <f t="shared" si="29"/>
        <v>1.3448493588799999</v>
      </c>
      <c r="J54" s="2">
        <v>8</v>
      </c>
      <c r="K54" s="2">
        <f t="shared" si="27"/>
        <v>10.758794871039999</v>
      </c>
      <c r="L54" s="2">
        <f t="shared" si="30"/>
        <v>151.69900768166397</v>
      </c>
      <c r="M54" s="2"/>
      <c r="N54" s="2"/>
      <c r="O54" s="2"/>
      <c r="P54" s="2"/>
      <c r="Q54" s="2"/>
    </row>
    <row r="56" spans="1:17">
      <c r="A56" t="s">
        <v>95</v>
      </c>
      <c r="B56">
        <v>6.4</v>
      </c>
      <c r="C56" t="s">
        <v>50</v>
      </c>
      <c r="D56">
        <v>7.9148675879999999</v>
      </c>
      <c r="E56">
        <v>1.0074870999999999E-2</v>
      </c>
      <c r="F56">
        <v>23.418189030000001</v>
      </c>
      <c r="G56">
        <v>0.15091798300000001</v>
      </c>
      <c r="H56">
        <f t="shared" si="28"/>
        <v>0.64444771031041592</v>
      </c>
      <c r="I56" s="2">
        <f>F56*(452/400)</f>
        <v>26.462553603899998</v>
      </c>
      <c r="J56" s="2">
        <v>1</v>
      </c>
      <c r="K56" s="2">
        <f t="shared" ref="K56:K59" si="31">I56*J56</f>
        <v>26.462553603899998</v>
      </c>
      <c r="L56" s="2">
        <f>K56*$B$56</f>
        <v>169.36034306496001</v>
      </c>
      <c r="N56" s="2">
        <f>AVERAGE(L56:L59)</f>
        <v>200.14386655107199</v>
      </c>
    </row>
    <row r="57" spans="1:17">
      <c r="C57" t="s">
        <v>56</v>
      </c>
      <c r="D57">
        <v>8.8687191829999996</v>
      </c>
      <c r="E57">
        <v>1.1498559E-2</v>
      </c>
      <c r="F57">
        <v>12.72250691</v>
      </c>
      <c r="G57">
        <v>9.3575768000000004E-2</v>
      </c>
      <c r="H57">
        <f t="shared" si="28"/>
        <v>0.73551359540979022</v>
      </c>
      <c r="I57" s="2">
        <f t="shared" ref="I57:I59" si="32">F57*(452/400)</f>
        <v>14.376432808299999</v>
      </c>
      <c r="J57" s="2">
        <v>2</v>
      </c>
      <c r="K57" s="2">
        <f t="shared" si="31"/>
        <v>28.752865616599998</v>
      </c>
      <c r="L57" s="2">
        <f t="shared" ref="L57:L59" si="33">K57*$B$56</f>
        <v>184.01833994623999</v>
      </c>
    </row>
    <row r="58" spans="1:17">
      <c r="C58" t="s">
        <v>62</v>
      </c>
      <c r="D58">
        <v>9.6825148809999995</v>
      </c>
      <c r="E58">
        <v>2.991833E-2</v>
      </c>
      <c r="F58">
        <v>7.5601851580000003</v>
      </c>
      <c r="G58">
        <v>0.14467532999999999</v>
      </c>
      <c r="H58">
        <f t="shared" si="28"/>
        <v>1.913647972588451</v>
      </c>
      <c r="I58" s="2">
        <f t="shared" si="32"/>
        <v>8.543009228539999</v>
      </c>
      <c r="J58" s="2">
        <v>4</v>
      </c>
      <c r="K58" s="2">
        <f t="shared" si="31"/>
        <v>34.172036914159996</v>
      </c>
      <c r="L58" s="2">
        <f t="shared" si="33"/>
        <v>218.70103625062399</v>
      </c>
    </row>
    <row r="59" spans="1:17">
      <c r="C59" t="s">
        <v>68</v>
      </c>
      <c r="D59">
        <v>10.69753124</v>
      </c>
      <c r="E59">
        <v>1.5537811E-2</v>
      </c>
      <c r="F59">
        <v>3.9493872190000001</v>
      </c>
      <c r="G59">
        <v>3.9252164999999999E-2</v>
      </c>
      <c r="H59">
        <f t="shared" si="28"/>
        <v>0.99387988119176618</v>
      </c>
      <c r="I59" s="2">
        <f t="shared" si="32"/>
        <v>4.4628075574699997</v>
      </c>
      <c r="J59" s="2">
        <v>8</v>
      </c>
      <c r="K59" s="2">
        <f t="shared" si="31"/>
        <v>35.702460459759997</v>
      </c>
      <c r="L59" s="2">
        <f t="shared" si="33"/>
        <v>228.495746942464</v>
      </c>
    </row>
    <row r="60" spans="1:17">
      <c r="I60" s="2"/>
      <c r="K60" s="2"/>
    </row>
    <row r="61" spans="1:17">
      <c r="A61" t="s">
        <v>96</v>
      </c>
      <c r="B61">
        <v>11.8</v>
      </c>
      <c r="C61" t="s">
        <v>51</v>
      </c>
      <c r="D61">
        <v>8.8328452090000003</v>
      </c>
      <c r="E61">
        <v>4.2869487999999997E-2</v>
      </c>
      <c r="F61">
        <v>13.020100190000001</v>
      </c>
      <c r="G61">
        <v>0.35699276099999999</v>
      </c>
      <c r="H61">
        <f t="shared" si="28"/>
        <v>2.7418587859576213</v>
      </c>
      <c r="I61" s="2">
        <f>F61*(452/400)</f>
        <v>14.712713214699999</v>
      </c>
      <c r="J61" s="2">
        <v>1</v>
      </c>
      <c r="K61" s="2">
        <f t="shared" ref="K61:K64" si="34">I61*J61</f>
        <v>14.712713214699999</v>
      </c>
      <c r="L61" s="2">
        <f>K61*$B$61</f>
        <v>173.61001593346001</v>
      </c>
      <c r="N61" s="2">
        <f>AVERAGE(L61:L64)</f>
        <v>178.98351552167298</v>
      </c>
    </row>
    <row r="62" spans="1:17">
      <c r="C62" t="s">
        <v>57</v>
      </c>
      <c r="D62">
        <v>9.8872891379999999</v>
      </c>
      <c r="E62">
        <v>0.12137727</v>
      </c>
      <c r="F62">
        <v>6.6414072019999999</v>
      </c>
      <c r="G62">
        <v>0.51512504800000003</v>
      </c>
      <c r="H62">
        <f t="shared" si="28"/>
        <v>7.756263579876185</v>
      </c>
      <c r="I62" s="2">
        <f t="shared" ref="I62:I64" si="35">F62*(452/400)</f>
        <v>7.5047901382599989</v>
      </c>
      <c r="J62" s="2">
        <v>2</v>
      </c>
      <c r="K62" s="2">
        <f t="shared" si="34"/>
        <v>15.009580276519998</v>
      </c>
      <c r="L62" s="2">
        <f t="shared" ref="L62:L64" si="36">K62*$B$61</f>
        <v>177.11304726293599</v>
      </c>
    </row>
    <row r="63" spans="1:17">
      <c r="C63" t="s">
        <v>63</v>
      </c>
      <c r="D63">
        <v>10.93181352</v>
      </c>
      <c r="E63">
        <v>5.2537490999999999E-2</v>
      </c>
      <c r="F63">
        <v>3.4006152030000001</v>
      </c>
      <c r="G63">
        <v>0.114260546</v>
      </c>
      <c r="H63">
        <f t="shared" si="28"/>
        <v>3.3599963294641544</v>
      </c>
      <c r="I63" s="2">
        <f t="shared" si="35"/>
        <v>3.8426951793899997</v>
      </c>
      <c r="J63" s="2">
        <v>4</v>
      </c>
      <c r="K63" s="2">
        <f t="shared" si="34"/>
        <v>15.370780717559999</v>
      </c>
      <c r="L63" s="2">
        <f t="shared" si="36"/>
        <v>181.375212467208</v>
      </c>
    </row>
    <row r="64" spans="1:17">
      <c r="C64" t="s">
        <v>69</v>
      </c>
      <c r="D64">
        <v>11.99398686</v>
      </c>
      <c r="E64">
        <v>2.0528807999999999E-2</v>
      </c>
      <c r="F64">
        <v>1.7233743290000001</v>
      </c>
      <c r="G64">
        <v>2.2629870999999999E-2</v>
      </c>
      <c r="H64">
        <f t="shared" si="28"/>
        <v>1.3131140820190317</v>
      </c>
      <c r="I64" s="2">
        <f t="shared" si="35"/>
        <v>1.9474129917699998</v>
      </c>
      <c r="J64" s="2">
        <v>8</v>
      </c>
      <c r="K64" s="2">
        <f t="shared" si="34"/>
        <v>15.579303934159999</v>
      </c>
      <c r="L64" s="2">
        <f t="shared" si="36"/>
        <v>183.835786423088</v>
      </c>
    </row>
    <row r="65" spans="1:14">
      <c r="I65" s="2"/>
      <c r="K65" s="2"/>
    </row>
    <row r="66" spans="1:14">
      <c r="A66" t="s">
        <v>97</v>
      </c>
      <c r="B66">
        <v>10.199999999999999</v>
      </c>
      <c r="C66" t="s">
        <v>52</v>
      </c>
      <c r="D66">
        <v>9.2751556920000002</v>
      </c>
      <c r="E66">
        <v>6.9895453999999996E-2</v>
      </c>
      <c r="F66">
        <v>9.8146519390000009</v>
      </c>
      <c r="G66">
        <v>0.43866238099999999</v>
      </c>
      <c r="H66">
        <f t="shared" si="28"/>
        <v>4.4694644672717203</v>
      </c>
      <c r="I66" s="2">
        <f>F66*(452/400)</f>
        <v>11.090556691070001</v>
      </c>
      <c r="J66" s="2">
        <v>1</v>
      </c>
      <c r="K66" s="2">
        <f t="shared" ref="K66:K69" si="37">I66*J66</f>
        <v>11.090556691070001</v>
      </c>
      <c r="L66" s="2">
        <f>K66*$B$66</f>
        <v>113.123678248914</v>
      </c>
      <c r="N66" s="2">
        <f>AVERAGE(L66:L69)</f>
        <v>136.90340565838048</v>
      </c>
    </row>
    <row r="67" spans="1:14">
      <c r="C67" t="s">
        <v>58</v>
      </c>
      <c r="D67">
        <v>10.106556879999999</v>
      </c>
      <c r="E67">
        <v>0.123640295</v>
      </c>
      <c r="F67">
        <v>5.7726028039999999</v>
      </c>
      <c r="G67">
        <v>0.45606894999999997</v>
      </c>
      <c r="H67">
        <f t="shared" si="28"/>
        <v>7.9005773562659964</v>
      </c>
      <c r="I67" s="2">
        <f t="shared" ref="I67:I69" si="38">F67*(452/400)</f>
        <v>6.5230411685199989</v>
      </c>
      <c r="J67" s="2">
        <v>2</v>
      </c>
      <c r="K67" s="2">
        <f t="shared" si="37"/>
        <v>13.046082337039998</v>
      </c>
      <c r="L67" s="2">
        <f t="shared" ref="L67:L69" si="39">K67*$B$66</f>
        <v>133.07003983780797</v>
      </c>
    </row>
    <row r="68" spans="1:14">
      <c r="C68" t="s">
        <v>64</v>
      </c>
      <c r="D68">
        <v>11.02124747</v>
      </c>
      <c r="E68">
        <v>2.6599501000000001E-2</v>
      </c>
      <c r="F68">
        <v>3.2108600439999999</v>
      </c>
      <c r="G68">
        <v>5.4629235999999998E-2</v>
      </c>
      <c r="H68">
        <f t="shared" si="28"/>
        <v>1.7013895109530972</v>
      </c>
      <c r="I68" s="2">
        <f t="shared" si="38"/>
        <v>3.6282718497199995</v>
      </c>
      <c r="J68" s="2">
        <v>4</v>
      </c>
      <c r="K68" s="2">
        <f t="shared" si="37"/>
        <v>14.513087398879998</v>
      </c>
      <c r="L68" s="2">
        <f t="shared" si="39"/>
        <v>148.03349146857596</v>
      </c>
    </row>
    <row r="69" spans="1:14">
      <c r="C69" t="s">
        <v>70</v>
      </c>
      <c r="D69">
        <v>12.049285729999999</v>
      </c>
      <c r="E69">
        <v>2.0969195E-2</v>
      </c>
      <c r="F69">
        <v>1.6634827029999999</v>
      </c>
      <c r="G69">
        <v>2.2311986999999998E-2</v>
      </c>
      <c r="H69">
        <f t="shared" si="28"/>
        <v>1.3412815750810965</v>
      </c>
      <c r="I69" s="2">
        <f t="shared" si="38"/>
        <v>1.8797354543899998</v>
      </c>
      <c r="J69" s="2">
        <v>8</v>
      </c>
      <c r="K69" s="2">
        <f t="shared" si="37"/>
        <v>15.037883635119998</v>
      </c>
      <c r="L69" s="2">
        <f t="shared" si="39"/>
        <v>153.38641307822397</v>
      </c>
    </row>
    <row r="70" spans="1:14">
      <c r="I70" s="2"/>
      <c r="K70" s="2"/>
    </row>
    <row r="71" spans="1:14">
      <c r="A71" t="s">
        <v>98</v>
      </c>
      <c r="B71">
        <v>14.6</v>
      </c>
      <c r="C71" t="s">
        <v>53</v>
      </c>
      <c r="D71">
        <v>9.9752986319999994</v>
      </c>
      <c r="E71">
        <v>0.13550521600000001</v>
      </c>
      <c r="F71">
        <v>6.280177707</v>
      </c>
      <c r="G71">
        <v>0.54367056899999999</v>
      </c>
      <c r="H71">
        <f t="shared" si="28"/>
        <v>8.6569296979290087</v>
      </c>
      <c r="I71" s="2">
        <f>F71*(452/400)</f>
        <v>7.096600808909999</v>
      </c>
      <c r="J71" s="2">
        <v>1</v>
      </c>
      <c r="K71" s="2">
        <f t="shared" ref="K71:K74" si="40">I71*J71</f>
        <v>7.096600808909999</v>
      </c>
      <c r="L71" s="2">
        <f>K71*$B$71</f>
        <v>103.61037181008598</v>
      </c>
      <c r="N71" s="2">
        <f>AVERAGE(L71:L74)</f>
        <v>121.27105416768148</v>
      </c>
    </row>
    <row r="72" spans="1:14">
      <c r="C72" t="s">
        <v>59</v>
      </c>
      <c r="D72">
        <v>10.9083746</v>
      </c>
      <c r="E72">
        <v>9.6071142999999998E-2</v>
      </c>
      <c r="F72">
        <v>3.454269048</v>
      </c>
      <c r="G72">
        <v>0.21214221599999999</v>
      </c>
      <c r="H72">
        <f t="shared" si="28"/>
        <v>6.1414502765159247</v>
      </c>
      <c r="I72" s="2">
        <f t="shared" ref="I72:I74" si="41">F72*(452/400)</f>
        <v>3.9033240242399998</v>
      </c>
      <c r="J72" s="2">
        <v>2</v>
      </c>
      <c r="K72" s="2">
        <f t="shared" si="40"/>
        <v>7.8066480484799996</v>
      </c>
      <c r="L72" s="2">
        <f t="shared" ref="L72:L74" si="42">K72*$B$71</f>
        <v>113.97706150780799</v>
      </c>
    </row>
    <row r="73" spans="1:14">
      <c r="C73" t="s">
        <v>65</v>
      </c>
      <c r="D73">
        <v>11.72452618</v>
      </c>
      <c r="E73">
        <v>0.15603217999999999</v>
      </c>
      <c r="F73">
        <v>2.0525715959999999</v>
      </c>
      <c r="G73">
        <v>0.20452363000000001</v>
      </c>
      <c r="H73">
        <f t="shared" si="28"/>
        <v>9.9642628982380224</v>
      </c>
      <c r="I73" s="2">
        <f t="shared" si="41"/>
        <v>2.3194059034799999</v>
      </c>
      <c r="J73" s="2">
        <v>4</v>
      </c>
      <c r="K73" s="2">
        <f t="shared" si="40"/>
        <v>9.2776236139199995</v>
      </c>
      <c r="L73" s="2">
        <f t="shared" si="42"/>
        <v>135.45330476323198</v>
      </c>
    </row>
    <row r="74" spans="1:14">
      <c r="C74" t="s">
        <v>71</v>
      </c>
      <c r="D74">
        <v>12.844160390000001</v>
      </c>
      <c r="E74">
        <v>1.8230854000000001E-2</v>
      </c>
      <c r="F74">
        <v>1.0004506500000001</v>
      </c>
      <c r="G74">
        <v>1.1666592999999999E-2</v>
      </c>
      <c r="H74">
        <f t="shared" si="28"/>
        <v>1.1661337818112267</v>
      </c>
      <c r="I74" s="2">
        <f t="shared" si="41"/>
        <v>1.1305092345000001</v>
      </c>
      <c r="J74" s="2">
        <v>8</v>
      </c>
      <c r="K74" s="2">
        <f t="shared" si="40"/>
        <v>9.0440738760000006</v>
      </c>
      <c r="L74" s="2">
        <f t="shared" si="42"/>
        <v>132.0434785896</v>
      </c>
    </row>
    <row r="75" spans="1:14">
      <c r="I75" s="2"/>
      <c r="K75" s="2"/>
    </row>
    <row r="76" spans="1:14">
      <c r="A76" t="s">
        <v>99</v>
      </c>
      <c r="B76">
        <v>8.8000000000000007</v>
      </c>
      <c r="C76" t="s">
        <v>54</v>
      </c>
      <c r="D76">
        <v>10.02124719</v>
      </c>
      <c r="E76">
        <v>0.25243120499999999</v>
      </c>
      <c r="F76">
        <v>6.1265617780000001</v>
      </c>
      <c r="G76">
        <v>0.98498490500000002</v>
      </c>
      <c r="H76">
        <f t="shared" si="28"/>
        <v>16.077286750571961</v>
      </c>
      <c r="I76" s="2">
        <f>F76*(452/400)</f>
        <v>6.9230148091399997</v>
      </c>
      <c r="J76" s="2">
        <v>1</v>
      </c>
      <c r="K76" s="2">
        <f t="shared" ref="K76:K79" si="43">I76*J76</f>
        <v>6.9230148091399997</v>
      </c>
      <c r="L76" s="2">
        <f>K76*$B$76</f>
        <v>60.922530320432003</v>
      </c>
      <c r="N76" s="2">
        <f>AVERAGE(L76:L79)</f>
        <v>62.668117885163994</v>
      </c>
    </row>
    <row r="77" spans="1:14">
      <c r="C77" t="s">
        <v>60</v>
      </c>
      <c r="D77">
        <v>11.233235369999999</v>
      </c>
      <c r="E77">
        <v>2.6083371000000001E-2</v>
      </c>
      <c r="F77">
        <v>2.8036867139999999</v>
      </c>
      <c r="G77">
        <v>4.6776128E-2</v>
      </c>
      <c r="H77">
        <f t="shared" si="28"/>
        <v>1.6683792724210913</v>
      </c>
      <c r="I77" s="2">
        <f t="shared" ref="I77:I79" si="44">F77*(452/400)</f>
        <v>3.1681659868199996</v>
      </c>
      <c r="J77" s="2">
        <v>2</v>
      </c>
      <c r="K77" s="2">
        <f t="shared" si="43"/>
        <v>6.3363319736399992</v>
      </c>
      <c r="L77" s="2">
        <f t="shared" ref="L77:L79" si="45">K77*$B$76</f>
        <v>55.759721368031997</v>
      </c>
    </row>
    <row r="78" spans="1:14">
      <c r="C78" t="s">
        <v>66</v>
      </c>
      <c r="D78">
        <v>12.13131529</v>
      </c>
      <c r="E78">
        <v>6.0782145000000003E-2</v>
      </c>
      <c r="F78">
        <v>1.5789736350000001</v>
      </c>
      <c r="G78">
        <v>6.1375170999999999E-2</v>
      </c>
      <c r="H78">
        <f t="shared" si="28"/>
        <v>3.8870295006540747</v>
      </c>
      <c r="I78" s="2">
        <f t="shared" si="44"/>
        <v>1.7842402075499999</v>
      </c>
      <c r="J78" s="2">
        <v>4</v>
      </c>
      <c r="K78" s="2">
        <f t="shared" si="43"/>
        <v>7.1369608301999996</v>
      </c>
      <c r="L78" s="2">
        <f t="shared" si="45"/>
        <v>62.805255305759999</v>
      </c>
    </row>
    <row r="79" spans="1:14">
      <c r="C79" t="s">
        <v>72</v>
      </c>
      <c r="D79">
        <v>13.02328073</v>
      </c>
      <c r="E79">
        <v>0.17221805000000001</v>
      </c>
      <c r="F79">
        <v>0.89482306599999994</v>
      </c>
      <c r="G79">
        <v>9.8376166000000001E-2</v>
      </c>
      <c r="H79">
        <f t="shared" si="28"/>
        <v>10.993923797668399</v>
      </c>
      <c r="I79" s="2">
        <f t="shared" si="44"/>
        <v>1.0111500645799998</v>
      </c>
      <c r="J79" s="2">
        <v>8</v>
      </c>
      <c r="K79" s="2">
        <f t="shared" si="43"/>
        <v>8.0892005166399983</v>
      </c>
      <c r="L79" s="2">
        <f t="shared" si="45"/>
        <v>71.184964546431985</v>
      </c>
    </row>
    <row r="81" spans="1:14">
      <c r="A81" t="s">
        <v>100</v>
      </c>
      <c r="B81">
        <v>13.5</v>
      </c>
      <c r="C81" t="s">
        <v>55</v>
      </c>
      <c r="D81">
        <v>10.171938949999999</v>
      </c>
      <c r="E81">
        <v>1.4533973E-2</v>
      </c>
      <c r="F81">
        <v>5.527630684</v>
      </c>
      <c r="G81">
        <v>5.1388783E-2</v>
      </c>
      <c r="H81">
        <f t="shared" si="28"/>
        <v>0.92967106410975275</v>
      </c>
      <c r="I81" s="2">
        <f>F81*(452/400)</f>
        <v>6.2462226729199992</v>
      </c>
      <c r="J81" s="2">
        <v>1</v>
      </c>
      <c r="K81" s="2">
        <f t="shared" ref="K81:K84" si="46">I81*J81</f>
        <v>6.2462226729199992</v>
      </c>
      <c r="L81" s="2">
        <f>K81*$B$81</f>
        <v>84.324006084419992</v>
      </c>
      <c r="N81" s="2">
        <f>AVERAGE(L81:L84)</f>
        <v>89.79755775594748</v>
      </c>
    </row>
    <row r="82" spans="1:14">
      <c r="C82" t="s">
        <v>61</v>
      </c>
      <c r="D82">
        <v>11.155136199999999</v>
      </c>
      <c r="E82">
        <v>9.1839637000000002E-2</v>
      </c>
      <c r="F82">
        <v>2.9496464850000002</v>
      </c>
      <c r="G82">
        <v>0.17318155700000001</v>
      </c>
      <c r="H82">
        <f t="shared" si="28"/>
        <v>5.8712648407424322</v>
      </c>
      <c r="I82" s="2">
        <f t="shared" ref="I82:I84" si="47">F82*(452/400)</f>
        <v>3.3331005280499997</v>
      </c>
      <c r="J82" s="2">
        <v>2</v>
      </c>
      <c r="K82" s="2">
        <f t="shared" si="46"/>
        <v>6.6662010560999994</v>
      </c>
      <c r="L82" s="2">
        <f t="shared" ref="L82:L84" si="48">K82*$B$81</f>
        <v>89.993714257349993</v>
      </c>
    </row>
    <row r="83" spans="1:14">
      <c r="C83" t="s">
        <v>67</v>
      </c>
      <c r="D83">
        <v>12.24333158</v>
      </c>
      <c r="E83">
        <v>0.109631168</v>
      </c>
      <c r="F83">
        <v>1.471045599</v>
      </c>
      <c r="G83">
        <v>0.10307554300000001</v>
      </c>
      <c r="H83">
        <f t="shared" si="28"/>
        <v>7.0069577088616137</v>
      </c>
      <c r="I83" s="2">
        <f t="shared" si="47"/>
        <v>1.6622815268699997</v>
      </c>
      <c r="J83" s="2">
        <v>4</v>
      </c>
      <c r="K83" s="2">
        <f t="shared" si="46"/>
        <v>6.649126107479999</v>
      </c>
      <c r="L83" s="2">
        <f t="shared" si="48"/>
        <v>89.763202450979989</v>
      </c>
    </row>
    <row r="84" spans="1:14">
      <c r="C84" t="s">
        <v>73</v>
      </c>
      <c r="D84">
        <v>13.234644510000001</v>
      </c>
      <c r="E84">
        <v>1.9690618E-2</v>
      </c>
      <c r="F84">
        <v>0.77932897599999995</v>
      </c>
      <c r="G84">
        <v>9.8156690000000008E-3</v>
      </c>
      <c r="H84">
        <f t="shared" si="28"/>
        <v>1.2595026365348438</v>
      </c>
      <c r="I84" s="2">
        <f t="shared" si="47"/>
        <v>0.88064174287999986</v>
      </c>
      <c r="J84" s="2">
        <v>8</v>
      </c>
      <c r="K84" s="2">
        <f t="shared" si="46"/>
        <v>7.0451339430399988</v>
      </c>
      <c r="L84" s="2">
        <f t="shared" si="48"/>
        <v>95.109308231039989</v>
      </c>
    </row>
    <row r="85" spans="1:14">
      <c r="I85" s="2"/>
      <c r="K85" s="2"/>
    </row>
    <row r="86" spans="1:14">
      <c r="A86" t="s">
        <v>101</v>
      </c>
      <c r="B86">
        <v>7</v>
      </c>
      <c r="C86" t="s">
        <v>74</v>
      </c>
      <c r="D86">
        <v>9.8615980019999991</v>
      </c>
      <c r="E86">
        <v>2.4061913000000001E-2</v>
      </c>
      <c r="F86">
        <v>6.7416891129999996</v>
      </c>
      <c r="G86">
        <v>0.10376071100000001</v>
      </c>
      <c r="H86">
        <f t="shared" si="28"/>
        <v>1.5390907124435362</v>
      </c>
      <c r="I86" s="2">
        <f>F86*(452/400)</f>
        <v>7.6181086976899985</v>
      </c>
      <c r="J86" s="2">
        <v>1</v>
      </c>
      <c r="K86" s="2">
        <f t="shared" ref="K86:K89" si="49">I86*J86</f>
        <v>7.6181086976899985</v>
      </c>
      <c r="L86" s="2">
        <f>K86*$B$86</f>
        <v>53.326760883829991</v>
      </c>
      <c r="N86" s="2">
        <f>AVERAGE(L86:L89)</f>
        <v>55.723196954162489</v>
      </c>
    </row>
    <row r="87" spans="1:14">
      <c r="C87" t="s">
        <v>77</v>
      </c>
      <c r="D87">
        <v>10.931583760000001</v>
      </c>
      <c r="E87">
        <v>9.6482376999999994E-2</v>
      </c>
      <c r="F87">
        <v>3.4033931810000002</v>
      </c>
      <c r="G87">
        <v>0.20991127100000001</v>
      </c>
      <c r="H87">
        <f t="shared" si="28"/>
        <v>6.1677055760663819</v>
      </c>
      <c r="I87" s="2">
        <f t="shared" ref="I87:I89" si="50">F87*(452/400)</f>
        <v>3.8458342945299999</v>
      </c>
      <c r="J87" s="2">
        <v>2</v>
      </c>
      <c r="K87" s="2">
        <f t="shared" si="49"/>
        <v>7.6916685890599998</v>
      </c>
      <c r="L87" s="2">
        <f t="shared" ref="L87:L89" si="51">K87*$B$86</f>
        <v>53.841680123419998</v>
      </c>
    </row>
    <row r="88" spans="1:14">
      <c r="C88" t="s">
        <v>80</v>
      </c>
      <c r="D88">
        <v>11.861196919999999</v>
      </c>
      <c r="E88">
        <v>6.6877513E-2</v>
      </c>
      <c r="F88">
        <v>1.8769335090000001</v>
      </c>
      <c r="G88">
        <v>8.0268987E-2</v>
      </c>
      <c r="H88">
        <f t="shared" si="28"/>
        <v>4.276602586884712</v>
      </c>
      <c r="I88" s="2">
        <f t="shared" si="50"/>
        <v>2.1209348651699997</v>
      </c>
      <c r="J88" s="2">
        <v>4</v>
      </c>
      <c r="K88" s="2">
        <f t="shared" si="49"/>
        <v>8.483739460679999</v>
      </c>
      <c r="L88" s="2">
        <f t="shared" si="51"/>
        <v>59.386176224759993</v>
      </c>
    </row>
    <row r="89" spans="1:14">
      <c r="C89" t="s">
        <v>83</v>
      </c>
      <c r="D89">
        <v>13.026833209999999</v>
      </c>
      <c r="E89">
        <v>4.7978709000000001E-2</v>
      </c>
      <c r="F89">
        <v>0.89029978799999998</v>
      </c>
      <c r="G89">
        <v>2.7319192999999999E-2</v>
      </c>
      <c r="H89">
        <f t="shared" si="28"/>
        <v>3.0685386392566452</v>
      </c>
      <c r="I89" s="2">
        <f t="shared" si="50"/>
        <v>1.0060387604399998</v>
      </c>
      <c r="J89" s="2">
        <v>8</v>
      </c>
      <c r="K89" s="2">
        <f t="shared" si="49"/>
        <v>8.0483100835199988</v>
      </c>
      <c r="L89" s="2">
        <f t="shared" si="51"/>
        <v>56.33817058463999</v>
      </c>
    </row>
    <row r="91" spans="1:14">
      <c r="A91" t="s">
        <v>102</v>
      </c>
      <c r="B91">
        <v>2.6</v>
      </c>
      <c r="C91" t="s">
        <v>75</v>
      </c>
      <c r="D91">
        <v>9.0717867830000003</v>
      </c>
      <c r="E91">
        <v>2.7231596E-2</v>
      </c>
      <c r="F91">
        <v>11.173446630000001</v>
      </c>
      <c r="G91">
        <v>0.19462091400000001</v>
      </c>
      <c r="H91">
        <f t="shared" si="28"/>
        <v>1.7418162939755324</v>
      </c>
      <c r="I91" s="2">
        <f>F91*(452/400)</f>
        <v>12.625994691899999</v>
      </c>
      <c r="J91" s="2">
        <v>1</v>
      </c>
      <c r="K91" s="2">
        <f t="shared" ref="K91:K94" si="52">I91*J91</f>
        <v>12.625994691899999</v>
      </c>
      <c r="L91" s="2">
        <f>K91*$B$91</f>
        <v>32.827586198939997</v>
      </c>
      <c r="N91" s="2">
        <f>AVERAGE(L91:L94)</f>
        <v>35.556976376427997</v>
      </c>
    </row>
    <row r="92" spans="1:14">
      <c r="C92" t="s">
        <v>78</v>
      </c>
      <c r="D92">
        <v>9.9981265520000004</v>
      </c>
      <c r="E92">
        <v>9.6041822999999998E-2</v>
      </c>
      <c r="F92">
        <v>6.1833628369999998</v>
      </c>
      <c r="G92">
        <v>0.37963240199999998</v>
      </c>
      <c r="H92">
        <f t="shared" si="28"/>
        <v>6.1395782846246059</v>
      </c>
      <c r="I92" s="2">
        <f t="shared" ref="I92:I94" si="53">F92*(452/400)</f>
        <v>6.9872000058099992</v>
      </c>
      <c r="J92" s="2">
        <v>2</v>
      </c>
      <c r="K92" s="2">
        <f t="shared" si="52"/>
        <v>13.974400011619998</v>
      </c>
      <c r="L92" s="2">
        <f t="shared" ref="L92:L94" si="54">K92*$B$91</f>
        <v>36.333440030211996</v>
      </c>
    </row>
    <row r="93" spans="1:14">
      <c r="C93" t="s">
        <v>81</v>
      </c>
      <c r="D93">
        <v>11.10485469</v>
      </c>
      <c r="E93">
        <v>2.3230500000000001E-3</v>
      </c>
      <c r="F93">
        <v>3.0434342459999999</v>
      </c>
      <c r="G93">
        <v>4.5224469999999998E-3</v>
      </c>
      <c r="H93">
        <f t="shared" si="28"/>
        <v>0.14859683615454722</v>
      </c>
      <c r="I93" s="2">
        <f t="shared" si="53"/>
        <v>3.4390806979799997</v>
      </c>
      <c r="J93" s="2">
        <v>4</v>
      </c>
      <c r="K93" s="2">
        <f t="shared" si="52"/>
        <v>13.756322791919999</v>
      </c>
      <c r="L93" s="2">
        <f t="shared" si="54"/>
        <v>35.766439258992001</v>
      </c>
    </row>
    <row r="94" spans="1:14">
      <c r="C94" t="s">
        <v>84</v>
      </c>
      <c r="D94">
        <v>12.12288803</v>
      </c>
      <c r="E94">
        <v>2.1373771999999999E-2</v>
      </c>
      <c r="F94">
        <v>1.5869826419999999</v>
      </c>
      <c r="G94">
        <v>2.1696567E-2</v>
      </c>
      <c r="H94">
        <f t="shared" si="28"/>
        <v>1.3671584317177428</v>
      </c>
      <c r="I94" s="2">
        <f t="shared" si="53"/>
        <v>1.7932903854599997</v>
      </c>
      <c r="J94" s="2">
        <v>8</v>
      </c>
      <c r="K94" s="2">
        <f t="shared" si="52"/>
        <v>14.346323083679998</v>
      </c>
      <c r="L94" s="2">
        <f t="shared" si="54"/>
        <v>37.300440017567993</v>
      </c>
    </row>
    <row r="96" spans="1:14">
      <c r="A96" t="s">
        <v>103</v>
      </c>
      <c r="B96">
        <v>1</v>
      </c>
      <c r="C96" t="s">
        <v>76</v>
      </c>
      <c r="D96">
        <v>10.27102994</v>
      </c>
      <c r="E96">
        <v>0.22594012799999999</v>
      </c>
      <c r="F96">
        <v>5.2151386520000003</v>
      </c>
      <c r="G96">
        <v>0.75110770900000001</v>
      </c>
      <c r="H96">
        <f t="shared" si="28"/>
        <v>14.402449467224635</v>
      </c>
      <c r="I96" s="2">
        <f>F96*(452/400)</f>
        <v>5.8931066767599996</v>
      </c>
      <c r="J96" s="2">
        <v>1</v>
      </c>
      <c r="K96" s="2">
        <f t="shared" ref="K96:K99" si="55">I96*J96</f>
        <v>5.8931066767599996</v>
      </c>
      <c r="L96" s="2">
        <f>K96*$B$96</f>
        <v>5.8931066767599996</v>
      </c>
      <c r="N96" s="2">
        <f>AVERAGE(L96:L99)</f>
        <v>6.7964819359199993</v>
      </c>
    </row>
    <row r="97" spans="3:12">
      <c r="C97" t="s">
        <v>79</v>
      </c>
      <c r="D97">
        <v>11.198933309999999</v>
      </c>
      <c r="E97">
        <v>5.1347036999999998E-2</v>
      </c>
      <c r="F97">
        <v>2.866457858</v>
      </c>
      <c r="G97">
        <v>9.4131306999999997E-2</v>
      </c>
      <c r="H97">
        <f t="shared" si="28"/>
        <v>3.2838894434568027</v>
      </c>
      <c r="I97" s="2">
        <f t="shared" ref="I97:I99" si="56">F97*(452/400)</f>
        <v>3.2390973795399995</v>
      </c>
      <c r="J97" s="2">
        <v>2</v>
      </c>
      <c r="K97" s="2">
        <f t="shared" si="55"/>
        <v>6.4781947590799991</v>
      </c>
      <c r="L97" s="2">
        <f t="shared" ref="L97:L99" si="57">K97*$B$96</f>
        <v>6.4781947590799991</v>
      </c>
    </row>
    <row r="98" spans="3:12">
      <c r="C98" t="s">
        <v>82</v>
      </c>
      <c r="D98">
        <v>12.08841074</v>
      </c>
      <c r="E98">
        <v>2.5859592000000001E-2</v>
      </c>
      <c r="F98">
        <v>1.6224056659999999</v>
      </c>
      <c r="G98">
        <v>2.6835675999999999E-2</v>
      </c>
      <c r="H98">
        <f t="shared" si="28"/>
        <v>1.6540669551631118</v>
      </c>
      <c r="I98" s="2">
        <f t="shared" si="56"/>
        <v>1.8333184025799998</v>
      </c>
      <c r="J98" s="2">
        <v>4</v>
      </c>
      <c r="K98" s="2">
        <f t="shared" si="55"/>
        <v>7.3332736103199991</v>
      </c>
      <c r="L98" s="2">
        <f t="shared" si="57"/>
        <v>7.3332736103199991</v>
      </c>
    </row>
    <row r="99" spans="3:12">
      <c r="C99" t="s">
        <v>85</v>
      </c>
      <c r="D99">
        <v>13.14085523</v>
      </c>
      <c r="E99">
        <v>3.4619661000000003E-2</v>
      </c>
      <c r="F99">
        <v>0.82758326299999996</v>
      </c>
      <c r="G99">
        <v>1.8325264000000001E-2</v>
      </c>
      <c r="H99">
        <f t="shared" si="28"/>
        <v>2.2143106100974883</v>
      </c>
      <c r="I99" s="2">
        <f t="shared" si="56"/>
        <v>0.93516908718999991</v>
      </c>
      <c r="J99" s="2">
        <v>8</v>
      </c>
      <c r="K99" s="2">
        <f t="shared" si="55"/>
        <v>7.4813526975199993</v>
      </c>
      <c r="L99" s="2">
        <f t="shared" si="57"/>
        <v>7.4813526975199993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52"/>
  <sheetViews>
    <sheetView tabSelected="1" workbookViewId="0">
      <selection activeCell="J41" sqref="J41"/>
    </sheetView>
  </sheetViews>
  <sheetFormatPr baseColWidth="10" defaultRowHeight="13"/>
  <cols>
    <col min="1" max="1" width="3.5703125" style="10" customWidth="1"/>
    <col min="2" max="2" width="10.7109375" style="10"/>
    <col min="3" max="3" width="20.7109375" style="10" customWidth="1"/>
    <col min="4" max="4" width="6.42578125" style="10" customWidth="1"/>
    <col min="5" max="5" width="7.5703125" style="10" customWidth="1"/>
    <col min="6" max="6" width="11.42578125" style="10" customWidth="1"/>
    <col min="7" max="7" width="2.5703125" style="10" customWidth="1"/>
    <col min="8" max="8" width="10.7109375" style="10"/>
    <col min="9" max="9" width="18.42578125" style="10" customWidth="1"/>
    <col min="10" max="10" width="10.7109375" style="26"/>
    <col min="11" max="16384" width="10.7109375" style="10"/>
  </cols>
  <sheetData>
    <row r="1" spans="1:11" ht="15">
      <c r="B1" s="9" t="s">
        <v>113</v>
      </c>
      <c r="C1" s="9" t="s">
        <v>104</v>
      </c>
      <c r="D1" s="9" t="s">
        <v>114</v>
      </c>
      <c r="E1" s="9" t="s">
        <v>115</v>
      </c>
      <c r="F1" s="9" t="s">
        <v>19</v>
      </c>
      <c r="G1" s="9"/>
      <c r="H1" s="9" t="s">
        <v>116</v>
      </c>
      <c r="K1" s="9" t="s">
        <v>20</v>
      </c>
    </row>
    <row r="2" spans="1:11">
      <c r="A2" s="14">
        <v>1</v>
      </c>
      <c r="B2" t="s">
        <v>86</v>
      </c>
      <c r="C2" s="13">
        <v>127.84176473642788</v>
      </c>
      <c r="D2" s="10">
        <v>100</v>
      </c>
      <c r="E2" s="10">
        <v>10</v>
      </c>
      <c r="F2" s="10">
        <f>COUNTA(B2:B9)</f>
        <v>6</v>
      </c>
      <c r="H2" s="11">
        <f>($D$2*$E$2)/($F$2*C2)</f>
        <v>1.3036949780088245</v>
      </c>
      <c r="I2" s="11" t="s">
        <v>18</v>
      </c>
      <c r="J2" s="27">
        <f>H2*10</f>
        <v>13.036949780088245</v>
      </c>
      <c r="K2" t="s">
        <v>86</v>
      </c>
    </row>
    <row r="3" spans="1:11">
      <c r="A3" s="15">
        <v>2</v>
      </c>
      <c r="B3" t="s">
        <v>87</v>
      </c>
      <c r="C3" s="13">
        <v>135.27495207336059</v>
      </c>
      <c r="H3" s="11">
        <f t="shared" ref="H3:H7" si="0">($D$2*$E$2)/($F$2*C3)</f>
        <v>1.2320585896514096</v>
      </c>
      <c r="I3" s="11" t="s">
        <v>18</v>
      </c>
      <c r="J3" s="27">
        <f t="shared" ref="J3:J7" si="1">H3*10</f>
        <v>12.320585896514096</v>
      </c>
      <c r="K3" t="s">
        <v>87</v>
      </c>
    </row>
    <row r="4" spans="1:11">
      <c r="A4" s="16">
        <v>3</v>
      </c>
      <c r="B4" t="s">
        <v>88</v>
      </c>
      <c r="C4" s="13">
        <v>286.77769142731029</v>
      </c>
      <c r="H4" s="11">
        <f t="shared" si="0"/>
        <v>0.58117026410651529</v>
      </c>
      <c r="I4" s="11" t="s">
        <v>18</v>
      </c>
      <c r="J4" s="27">
        <f t="shared" si="1"/>
        <v>5.8117026410651533</v>
      </c>
      <c r="K4" t="s">
        <v>88</v>
      </c>
    </row>
    <row r="5" spans="1:11">
      <c r="A5" s="17">
        <v>4</v>
      </c>
      <c r="B5" t="s">
        <v>89</v>
      </c>
      <c r="C5" s="13">
        <v>43.468414475078191</v>
      </c>
      <c r="H5" s="11">
        <f t="shared" si="0"/>
        <v>3.8342016537599251</v>
      </c>
      <c r="I5" s="11"/>
      <c r="J5" s="27">
        <f>H5</f>
        <v>3.8342016537599251</v>
      </c>
      <c r="K5" t="s">
        <v>89</v>
      </c>
    </row>
    <row r="6" spans="1:11">
      <c r="A6" s="18">
        <v>5</v>
      </c>
      <c r="B6" t="s">
        <v>90</v>
      </c>
      <c r="C6" s="13">
        <v>162.47003546651393</v>
      </c>
      <c r="H6" s="11">
        <f t="shared" si="0"/>
        <v>1.0258301857822743</v>
      </c>
      <c r="I6" s="11" t="s">
        <v>18</v>
      </c>
      <c r="J6" s="27">
        <f t="shared" si="1"/>
        <v>10.258301857822742</v>
      </c>
      <c r="K6" t="s">
        <v>90</v>
      </c>
    </row>
    <row r="7" spans="1:11">
      <c r="A7" s="19">
        <v>6</v>
      </c>
      <c r="B7" t="s">
        <v>91</v>
      </c>
      <c r="C7" s="13">
        <v>297.38620545429518</v>
      </c>
      <c r="H7" s="11">
        <f t="shared" si="0"/>
        <v>0.56043845884533272</v>
      </c>
      <c r="I7" s="11" t="s">
        <v>18</v>
      </c>
      <c r="J7" s="27">
        <f t="shared" si="1"/>
        <v>5.6043845884533274</v>
      </c>
      <c r="K7" t="s">
        <v>91</v>
      </c>
    </row>
    <row r="8" spans="1:11">
      <c r="B8"/>
      <c r="C8" s="2"/>
      <c r="H8" s="11"/>
      <c r="J8" s="27"/>
      <c r="K8"/>
    </row>
    <row r="9" spans="1:11">
      <c r="C9" s="11"/>
      <c r="H9" s="11"/>
      <c r="J9" s="27"/>
    </row>
    <row r="10" spans="1:11">
      <c r="J10" s="27"/>
    </row>
    <row r="11" spans="1:11">
      <c r="H11" s="11">
        <f>SUM(H2:H8)</f>
        <v>8.5373941301542811</v>
      </c>
      <c r="I11" s="10" t="s">
        <v>117</v>
      </c>
      <c r="J11" s="27">
        <f>SUM(J2:J8)</f>
        <v>50.866126417703491</v>
      </c>
    </row>
    <row r="12" spans="1:11">
      <c r="H12" s="11">
        <f>D2-H11</f>
        <v>91.462605869845717</v>
      </c>
      <c r="I12" s="10" t="s">
        <v>118</v>
      </c>
      <c r="J12" s="27">
        <f>100-J11</f>
        <v>49.133873582296509</v>
      </c>
    </row>
    <row r="14" spans="1:11">
      <c r="H14" s="11">
        <f>SUM(H11:H12)</f>
        <v>100</v>
      </c>
      <c r="I14" s="10" t="s">
        <v>119</v>
      </c>
    </row>
    <row r="17" spans="1:11" ht="15">
      <c r="B17" s="9" t="s">
        <v>113</v>
      </c>
      <c r="C17" s="9" t="s">
        <v>104</v>
      </c>
      <c r="D17" s="9" t="s">
        <v>114</v>
      </c>
      <c r="E17" s="9" t="s">
        <v>115</v>
      </c>
      <c r="F17" s="9" t="s">
        <v>19</v>
      </c>
      <c r="G17" s="9"/>
      <c r="H17" s="9" t="s">
        <v>116</v>
      </c>
      <c r="K17" s="9" t="s">
        <v>21</v>
      </c>
    </row>
    <row r="18" spans="1:11">
      <c r="A18" s="20">
        <v>7</v>
      </c>
      <c r="B18" t="s">
        <v>92</v>
      </c>
      <c r="C18">
        <v>79.741597330239998</v>
      </c>
      <c r="D18" s="10">
        <v>100</v>
      </c>
      <c r="E18" s="10">
        <v>10</v>
      </c>
      <c r="F18" s="10">
        <f>COUNTA(B18:B25)</f>
        <v>6</v>
      </c>
      <c r="H18" s="11">
        <f>($D$2*$E$2)/($F$2*C18)</f>
        <v>2.0900843756168714</v>
      </c>
      <c r="I18" s="11"/>
      <c r="J18" s="27">
        <f>H18</f>
        <v>2.0900843756168714</v>
      </c>
      <c r="K18" t="s">
        <v>92</v>
      </c>
    </row>
    <row r="19" spans="1:11">
      <c r="A19" s="21">
        <v>8</v>
      </c>
      <c r="B19" t="s">
        <v>93</v>
      </c>
      <c r="C19">
        <v>115.39182070777485</v>
      </c>
      <c r="H19" s="11">
        <f t="shared" ref="H19:H23" si="2">($D$2*$E$2)/($F$2*C19)</f>
        <v>1.4443542501053286</v>
      </c>
      <c r="I19" s="11" t="s">
        <v>18</v>
      </c>
      <c r="J19" s="27">
        <f t="shared" ref="J19:J23" si="3">H19*10</f>
        <v>14.443542501053287</v>
      </c>
      <c r="K19" t="s">
        <v>93</v>
      </c>
    </row>
    <row r="20" spans="1:11">
      <c r="A20" s="22">
        <v>9</v>
      </c>
      <c r="B20" t="s">
        <v>94</v>
      </c>
      <c r="C20">
        <v>136.8110346733672</v>
      </c>
      <c r="H20" s="11">
        <f t="shared" si="2"/>
        <v>1.2182253212584717</v>
      </c>
      <c r="I20" s="11" t="s">
        <v>18</v>
      </c>
      <c r="J20" s="27">
        <f t="shared" si="3"/>
        <v>12.182253212584717</v>
      </c>
      <c r="K20" t="s">
        <v>94</v>
      </c>
    </row>
    <row r="21" spans="1:11">
      <c r="A21" s="23">
        <v>10</v>
      </c>
      <c r="B21" t="s">
        <v>95</v>
      </c>
      <c r="C21">
        <v>200.14386655107199</v>
      </c>
      <c r="H21" s="11">
        <f t="shared" si="2"/>
        <v>0.83273432026025784</v>
      </c>
      <c r="I21" s="11" t="s">
        <v>18</v>
      </c>
      <c r="J21" s="27">
        <f t="shared" si="3"/>
        <v>8.3273432026025791</v>
      </c>
      <c r="K21" t="s">
        <v>95</v>
      </c>
    </row>
    <row r="22" spans="1:11">
      <c r="A22" s="24">
        <v>11</v>
      </c>
      <c r="B22" t="s">
        <v>96</v>
      </c>
      <c r="C22" s="10">
        <v>178.98351552167298</v>
      </c>
      <c r="H22" s="11">
        <f t="shared" si="2"/>
        <v>0.93118445115402326</v>
      </c>
      <c r="I22" s="11" t="s">
        <v>18</v>
      </c>
      <c r="J22" s="27">
        <f t="shared" si="3"/>
        <v>9.3118445115402331</v>
      </c>
      <c r="K22" t="s">
        <v>96</v>
      </c>
    </row>
    <row r="23" spans="1:11">
      <c r="A23" s="25">
        <v>12</v>
      </c>
      <c r="B23" t="s">
        <v>97</v>
      </c>
      <c r="C23" s="10">
        <v>136.90340565838048</v>
      </c>
      <c r="H23" s="11">
        <f t="shared" si="2"/>
        <v>1.2174033645485447</v>
      </c>
      <c r="I23" s="11" t="s">
        <v>18</v>
      </c>
      <c r="J23" s="27">
        <f t="shared" si="3"/>
        <v>12.174033645485448</v>
      </c>
      <c r="K23" t="s">
        <v>97</v>
      </c>
    </row>
    <row r="24" spans="1:11">
      <c r="B24"/>
      <c r="C24" s="2"/>
      <c r="H24" s="11"/>
      <c r="K24"/>
    </row>
    <row r="25" spans="1:11">
      <c r="C25" s="11"/>
      <c r="H25" s="11"/>
    </row>
    <row r="27" spans="1:11">
      <c r="H27" s="11">
        <f>SUM(H18:H24)</f>
        <v>7.7339860829434972</v>
      </c>
      <c r="I27" s="10" t="s">
        <v>117</v>
      </c>
      <c r="J27" s="28">
        <f>SUM(J18:J24)</f>
        <v>58.529101448883139</v>
      </c>
    </row>
    <row r="28" spans="1:11">
      <c r="H28" s="11">
        <f>D18-H27</f>
        <v>92.266013917056497</v>
      </c>
      <c r="I28" s="10" t="s">
        <v>118</v>
      </c>
      <c r="J28" s="28">
        <f>100-J27</f>
        <v>41.470898551116861</v>
      </c>
    </row>
    <row r="30" spans="1:11">
      <c r="H30" s="11">
        <f>SUM(H27:H28)</f>
        <v>100</v>
      </c>
      <c r="I30" s="10" t="s">
        <v>119</v>
      </c>
    </row>
    <row r="34" spans="1:11" ht="15">
      <c r="B34" s="9" t="s">
        <v>113</v>
      </c>
      <c r="C34" s="9" t="s">
        <v>104</v>
      </c>
      <c r="D34" s="9" t="s">
        <v>114</v>
      </c>
      <c r="E34" s="9" t="s">
        <v>115</v>
      </c>
      <c r="F34" s="9" t="s">
        <v>19</v>
      </c>
      <c r="G34" s="9"/>
      <c r="H34" s="9" t="s">
        <v>116</v>
      </c>
      <c r="K34" s="9" t="s">
        <v>22</v>
      </c>
    </row>
    <row r="35" spans="1:11">
      <c r="A35" s="18">
        <v>5</v>
      </c>
      <c r="B35" t="s">
        <v>98</v>
      </c>
      <c r="C35">
        <v>121.27105416768148</v>
      </c>
      <c r="D35" s="10">
        <v>100</v>
      </c>
      <c r="E35" s="10">
        <v>10</v>
      </c>
      <c r="F35" s="10">
        <f>COUNTA(B35:B42)</f>
        <v>6</v>
      </c>
      <c r="H35" s="11">
        <f>($D$2*$E$2)/($F$2*C35)</f>
        <v>1.374331804160098</v>
      </c>
      <c r="I35" s="11" t="s">
        <v>18</v>
      </c>
      <c r="J35" s="27">
        <f>H35*10</f>
        <v>13.743318041600981</v>
      </c>
      <c r="K35" t="s">
        <v>98</v>
      </c>
    </row>
    <row r="36" spans="1:11">
      <c r="A36" s="19">
        <v>6</v>
      </c>
      <c r="B36" t="s">
        <v>99</v>
      </c>
      <c r="C36" s="10">
        <v>62.668117885163994</v>
      </c>
      <c r="H36" s="11">
        <f t="shared" ref="H36:H40" si="4">($D$2*$E$2)/($F$2*C36)</f>
        <v>2.659512879772048</v>
      </c>
      <c r="I36" s="11"/>
      <c r="J36" s="27">
        <f>H36</f>
        <v>2.659512879772048</v>
      </c>
      <c r="K36" t="s">
        <v>99</v>
      </c>
    </row>
    <row r="37" spans="1:11">
      <c r="A37" s="20">
        <v>7</v>
      </c>
      <c r="B37" t="s">
        <v>100</v>
      </c>
      <c r="C37" s="10">
        <v>89.79755775594748</v>
      </c>
      <c r="H37" s="11">
        <f t="shared" si="4"/>
        <v>1.8560267209007473</v>
      </c>
      <c r="I37" s="11" t="s">
        <v>18</v>
      </c>
      <c r="J37" s="27">
        <f t="shared" ref="J36:J37" si="5">H37*10</f>
        <v>18.560267209007474</v>
      </c>
      <c r="K37" t="s">
        <v>100</v>
      </c>
    </row>
    <row r="38" spans="1:11">
      <c r="A38" s="14">
        <v>1</v>
      </c>
      <c r="B38" t="s">
        <v>101</v>
      </c>
      <c r="C38" s="10">
        <v>55.723196954162489</v>
      </c>
      <c r="H38" s="11">
        <f t="shared" si="4"/>
        <v>2.9909745990303733</v>
      </c>
      <c r="J38" s="27">
        <f>H38</f>
        <v>2.9909745990303733</v>
      </c>
      <c r="K38" t="s">
        <v>101</v>
      </c>
    </row>
    <row r="39" spans="1:11">
      <c r="A39" s="15">
        <v>2</v>
      </c>
      <c r="B39" t="s">
        <v>102</v>
      </c>
      <c r="C39" s="10">
        <v>35.556976376427997</v>
      </c>
      <c r="H39" s="11">
        <f t="shared" si="4"/>
        <v>4.6873126922331902</v>
      </c>
      <c r="J39" s="27">
        <f>H39</f>
        <v>4.6873126922331902</v>
      </c>
      <c r="K39" t="s">
        <v>102</v>
      </c>
    </row>
    <row r="40" spans="1:11">
      <c r="A40" s="16">
        <v>3</v>
      </c>
      <c r="B40" t="s">
        <v>103</v>
      </c>
      <c r="C40" s="10">
        <v>6.7964819359199993</v>
      </c>
      <c r="H40" s="11">
        <f t="shared" si="4"/>
        <v>24.522490935467481</v>
      </c>
      <c r="J40" s="27">
        <v>16.5</v>
      </c>
      <c r="K40" t="s">
        <v>103</v>
      </c>
    </row>
    <row r="41" spans="1:11">
      <c r="B41"/>
      <c r="C41" s="2"/>
      <c r="H41" s="11"/>
      <c r="K41"/>
    </row>
    <row r="42" spans="1:11">
      <c r="C42" s="11"/>
      <c r="H42" s="11"/>
    </row>
    <row r="44" spans="1:11">
      <c r="H44" s="11">
        <f>SUM(H35:H41)</f>
        <v>38.090649631563934</v>
      </c>
      <c r="I44" s="10" t="s">
        <v>117</v>
      </c>
      <c r="J44" s="28">
        <f>SUM(J35:J41)</f>
        <v>59.141385421644067</v>
      </c>
    </row>
    <row r="45" spans="1:11">
      <c r="H45" s="11">
        <f>D35-H44</f>
        <v>61.909350368436066</v>
      </c>
      <c r="I45" s="10" t="s">
        <v>118</v>
      </c>
      <c r="J45" s="28">
        <f>100-J44</f>
        <v>40.858614578355933</v>
      </c>
    </row>
    <row r="47" spans="1:11">
      <c r="H47" s="11">
        <f>SUM(H44:H45)</f>
        <v>100</v>
      </c>
      <c r="I47" s="10" t="s">
        <v>119</v>
      </c>
    </row>
    <row r="48" spans="1:11">
      <c r="C48"/>
    </row>
    <row r="51" spans="3:3">
      <c r="C51"/>
    </row>
    <row r="52" spans="3:3">
      <c r="C52"/>
    </row>
  </sheetData>
  <sheetCalcPr fullCalcOnLoad="1"/>
  <phoneticPr fontId="2" type="noConversion"/>
  <printOptions gridLines="1"/>
  <pageMargins left="0.75000000000000011" right="0.75000000000000011" top="0.21259842519685043" bottom="0.21259842519685043" header="0.5" footer="0.5"/>
  <pageSetup scale="80" orientation="landscape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RawStats</vt:lpstr>
      <vt:lpstr>CalcConcentrations</vt:lpstr>
      <vt:lpstr>sample pooling</vt:lpstr>
    </vt:vector>
  </TitlesOfParts>
  <Company>UCLA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 Schweizer</dc:creator>
  <cp:lastModifiedBy>camel</cp:lastModifiedBy>
  <cp:lastPrinted>2013-06-05T17:46:42Z</cp:lastPrinted>
  <dcterms:created xsi:type="dcterms:W3CDTF">2012-07-05T22:34:20Z</dcterms:created>
  <dcterms:modified xsi:type="dcterms:W3CDTF">2013-06-05T18:59:55Z</dcterms:modified>
</cp:coreProperties>
</file>